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85" windowHeight="7995" activeTab="0"/>
  </bookViews>
  <sheets>
    <sheet name="Exercise 6.1" sheetId="1" r:id="rId1"/>
    <sheet name="Exercise 6.1 - Solution" sheetId="2" r:id="rId2"/>
    <sheet name="Exercise 6.2" sheetId="3" r:id="rId3"/>
    <sheet name="Exercise 6.2 - Solution" sheetId="4" r:id="rId4"/>
    <sheet name="Exercise 6.4" sheetId="5" r:id="rId5"/>
    <sheet name="Exercise 6.4 - Solution" sheetId="6" r:id="rId6"/>
  </sheets>
  <definedNames>
    <definedName name="_xlfn.IFERROR" hidden="1">#NAME?</definedName>
    <definedName name="_xlnm.Print_Area" localSheetId="0">'Exercise 6.1'!$A$1:$F$40</definedName>
    <definedName name="_xlnm.Print_Area" localSheetId="1">'Exercise 6.1 - Solution'!$A$1:$F$40</definedName>
    <definedName name="_xlnm.Print_Area" localSheetId="2">'Exercise 6.2'!$A$1:$F$40</definedName>
    <definedName name="_xlnm.Print_Area" localSheetId="3">'Exercise 6.2 - Solution'!$A$1:$F$40</definedName>
    <definedName name="_xlnm.Print_Area" localSheetId="4">'Exercise 6.4'!$A$1:$G$15</definedName>
    <definedName name="_xlnm.Print_Area" localSheetId="5">'Exercise 6.4 - Solution'!$A$1:$G$15</definedName>
  </definedNames>
  <calcPr calcMode="autoNoTable" fullCalcOnLoad="1"/>
</workbook>
</file>

<file path=xl/sharedStrings.xml><?xml version="1.0" encoding="utf-8"?>
<sst xmlns="http://schemas.openxmlformats.org/spreadsheetml/2006/main" count="238" uniqueCount="54">
  <si>
    <t>t</t>
  </si>
  <si>
    <t>Premium</t>
  </si>
  <si>
    <t>Annual</t>
  </si>
  <si>
    <t>Assumptions:</t>
  </si>
  <si>
    <t>The annual claims are from the  "AAA Rate Filing Model - Global.xls", sheet "Duration."</t>
  </si>
  <si>
    <t>(2) durational lapse rate from the file "AAA Rate Filing Model - Global.xls", sheet "Global Assumptions."</t>
  </si>
  <si>
    <t>1.</t>
  </si>
  <si>
    <t>2.</t>
  </si>
  <si>
    <t>Persistency</t>
  </si>
  <si>
    <t>Discount</t>
  </si>
  <si>
    <t>Net Level</t>
  </si>
  <si>
    <r>
      <t>v</t>
    </r>
    <r>
      <rPr>
        <vertAlign val="superscript"/>
        <sz val="12"/>
        <rFont val="Arial"/>
        <family val="2"/>
      </rPr>
      <t>t</t>
    </r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</si>
  <si>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</si>
  <si>
    <t>Time</t>
  </si>
  <si>
    <t>claims</t>
  </si>
  <si>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C</t>
    </r>
    <r>
      <rPr>
        <vertAlign val="subscript"/>
        <sz val="11"/>
        <rFont val="Arial"/>
        <family val="2"/>
      </rPr>
      <t>35</t>
    </r>
  </si>
  <si>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p</t>
    </r>
    <r>
      <rPr>
        <vertAlign val="subscript"/>
        <sz val="11"/>
        <rFont val="Arial"/>
        <family val="2"/>
      </rPr>
      <t>35</t>
    </r>
  </si>
  <si>
    <t>Interest is 5% annually.</t>
  </si>
  <si>
    <t>EXERCISE 6.1</t>
  </si>
  <si>
    <t>Complete the yellow regions to form a solution.</t>
  </si>
  <si>
    <t>Factor</t>
  </si>
  <si>
    <t>per original</t>
  </si>
  <si>
    <t>policy</t>
  </si>
  <si>
    <t>per in-force</t>
  </si>
  <si>
    <t>Premium is paid at the beginning of the year (30 premium payments)</t>
  </si>
  <si>
    <t>Claims:</t>
  </si>
  <si>
    <t>Premiums: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</si>
  <si>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S</t>
    </r>
  </si>
  <si>
    <t>Prospective Reserve</t>
  </si>
  <si>
    <t>Retrospective Reserve</t>
  </si>
  <si>
    <t>EXERCISE 6.1 - SOLUTION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</si>
  <si>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35</t>
    </r>
  </si>
  <si>
    <t>2-Year Full Preliminary Term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</si>
  <si>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2PT</t>
    </r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</si>
  <si>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V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2PT,S</t>
    </r>
  </si>
  <si>
    <t>Present Values (at t=0)</t>
  </si>
  <si>
    <t>EXERCISE 6.2</t>
  </si>
  <si>
    <t>EXERCISE 6.2 - SOLUTION</t>
  </si>
  <si>
    <t>EXERCISE 6.4</t>
  </si>
  <si>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E</t>
    </r>
    <r>
      <rPr>
        <vertAlign val="subscript"/>
        <sz val="11"/>
        <rFont val="Arial"/>
        <family val="2"/>
      </rPr>
      <t>35</t>
    </r>
  </si>
  <si>
    <t>Net Expense</t>
  </si>
  <si>
    <t>Deferrable</t>
  </si>
  <si>
    <t>Expenses</t>
  </si>
  <si>
    <t>Expenses: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</si>
  <si>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35</t>
    </r>
    <r>
      <rPr>
        <vertAlign val="superscript"/>
        <sz val="12"/>
        <rFont val="Arial"/>
        <family val="2"/>
      </rPr>
      <t>E</t>
    </r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</si>
  <si>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DAC</t>
    </r>
    <r>
      <rPr>
        <vertAlign val="subscript"/>
        <sz val="12"/>
        <rFont val="Arial"/>
        <family val="2"/>
      </rPr>
      <t>x</t>
    </r>
  </si>
  <si>
    <t>Net Expense Premium:</t>
  </si>
  <si>
    <t>Prospective DAC</t>
  </si>
  <si>
    <t>Retrospective DAC</t>
  </si>
  <si>
    <t>Expenses are paid at the beginning of the year.</t>
  </si>
  <si>
    <t>EXERCISE 6.4 - SOLUTION</t>
  </si>
  <si>
    <r>
      <rPr>
        <vertAlign val="subscript"/>
        <sz val="12"/>
        <rFont val="Arial"/>
        <family val="2"/>
      </rPr>
      <t>t</t>
    </r>
    <r>
      <rPr>
        <sz val="12"/>
        <rFont val="Arial"/>
        <family val="2"/>
      </rPr>
      <t>DAC</t>
    </r>
    <r>
      <rPr>
        <vertAlign val="subscript"/>
        <sz val="12"/>
        <rFont val="Arial"/>
        <family val="2"/>
      </rPr>
      <t>x</t>
    </r>
    <r>
      <rPr>
        <vertAlign val="superscript"/>
        <sz val="12"/>
        <rFont val="Arial"/>
        <family val="2"/>
      </rPr>
      <t>S</t>
    </r>
  </si>
  <si>
    <t>Persistency is composed of (1) mortality of a 35 year-old male from the 1983 GAM and</t>
  </si>
  <si>
    <t>to time 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</si>
</sst>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&quot;$&quot;#,##0.0_);[Red]\(&quot;$&quot;#,##0.0\)"/>
    <numFmt numFmtId="167" formatCode="&quot;$&quot;#,##0.00"/>
    <numFmt numFmtId="168" formatCode="0.0000"/>
    <numFmt numFmtId="169" formatCode="0.00000"/>
    <numFmt numFmtId="170" formatCode="&quot;$&quot;#,##0.00000_);[Red]\(&quot;$&quot;#,##0.00000\)"/>
    <numFmt numFmtId="171" formatCode="&quot;$&quot;#,##0.00000_);\(&quot;$&quot;#,##0.00000\)"/>
    <numFmt numFmtId="172" formatCode="&quot;$&quot;#,##0.000_);[Red]\(&quot;$&quot;#,##0.000\)"/>
    <numFmt numFmtId="173" formatCode="&quot;$&quot;#,##0.0000_);[Red]\(&quot;$&quot;#,##0.0000\)"/>
    <numFmt numFmtId="174" formatCode="&quot;$&quot;#,##0.000000_);[Red]\(&quot;$&quot;#,##0.000000\)"/>
    <numFmt numFmtId="175" formatCode="&quot;$&quot;#,##0.0000000_);[Red]\(&quot;$&quot;#,##0.0000000\)"/>
    <numFmt numFmtId="176" formatCode="&quot;$&quot;#,##0.00000000_);[Red]\(&quot;$&quot;#,##0.00000000\)"/>
    <numFmt numFmtId="177" formatCode="&quot;$&quot;#,##0.000000000_);[Red]\(&quot;$&quot;#,##0.000000000\)"/>
    <numFmt numFmtId="178" formatCode="#,##0.0"/>
    <numFmt numFmtId="179" formatCode="&quot;$&quot;#,##0.0_);\(&quot;$&quot;#,##0.0\)"/>
    <numFmt numFmtId="180" formatCode="[$-409]dddd\,\ mmmm\ dd\,\ yyyy"/>
    <numFmt numFmtId="181" formatCode="[$-409]h:mm:ss\ AM/PM"/>
    <numFmt numFmtId="182" formatCode="&quot;$&quot;#,##0.0000_);\(&quot;$&quot;#,##0.0000\)"/>
    <numFmt numFmtId="183" formatCode="&quot;$&quot;#,##0.000_);\(&quot;$&quot;#,##0.000\)"/>
    <numFmt numFmtId="184" formatCode="#,##0.000"/>
    <numFmt numFmtId="185" formatCode="#,##0.0000"/>
    <numFmt numFmtId="186" formatCode="#,##0.00000"/>
  </numFmts>
  <fonts count="51">
    <font>
      <sz val="10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7" fontId="1" fillId="0" borderId="0" xfId="42" applyNumberFormat="1" applyFont="1" applyAlignment="1">
      <alignment horizontal="right"/>
    </xf>
    <xf numFmtId="169" fontId="1" fillId="0" borderId="0" xfId="42" applyNumberFormat="1" applyFont="1" applyBorder="1" applyAlignment="1">
      <alignment horizontal="right"/>
    </xf>
    <xf numFmtId="0" fontId="0" fillId="0" borderId="0" xfId="0" applyFont="1" applyAlignment="1">
      <alignment/>
    </xf>
    <xf numFmtId="8" fontId="0" fillId="5" borderId="10" xfId="42" applyNumberFormat="1" applyFill="1" applyBorder="1" applyAlignment="1">
      <alignment horizontal="right"/>
    </xf>
    <xf numFmtId="8" fontId="0" fillId="5" borderId="11" xfId="42" applyNumberFormat="1" applyFill="1" applyBorder="1" applyAlignment="1">
      <alignment horizontal="right"/>
    </xf>
    <xf numFmtId="8" fontId="0" fillId="0" borderId="0" xfId="42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right"/>
    </xf>
    <xf numFmtId="169" fontId="0" fillId="5" borderId="10" xfId="42" applyNumberFormat="1" applyFill="1" applyBorder="1" applyAlignment="1">
      <alignment horizontal="right"/>
    </xf>
    <xf numFmtId="8" fontId="50" fillId="5" borderId="10" xfId="0" applyNumberFormat="1" applyFont="1" applyFill="1" applyBorder="1" applyAlignment="1">
      <alignment horizontal="right"/>
    </xf>
    <xf numFmtId="8" fontId="0" fillId="5" borderId="10" xfId="0" applyNumberFormat="1" applyFont="1" applyFill="1" applyBorder="1" applyAlignment="1">
      <alignment horizontal="right"/>
    </xf>
    <xf numFmtId="169" fontId="0" fillId="5" borderId="11" xfId="42" applyNumberFormat="1" applyFill="1" applyBorder="1" applyAlignment="1">
      <alignment horizontal="right"/>
    </xf>
    <xf numFmtId="8" fontId="50" fillId="5" borderId="1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8" fontId="50" fillId="5" borderId="10" xfId="42" applyNumberFormat="1" applyFont="1" applyFill="1" applyBorder="1" applyAlignment="1">
      <alignment horizontal="right"/>
    </xf>
    <xf numFmtId="8" fontId="0" fillId="5" borderId="10" xfId="42" applyNumberFormat="1" applyFont="1" applyFill="1" applyBorder="1" applyAlignment="1">
      <alignment horizontal="right"/>
    </xf>
    <xf numFmtId="7" fontId="0" fillId="5" borderId="10" xfId="42" applyNumberFormat="1" applyFill="1" applyBorder="1" applyAlignment="1">
      <alignment horizontal="right"/>
    </xf>
    <xf numFmtId="7" fontId="0" fillId="0" borderId="0" xfId="42" applyNumberFormat="1" applyFill="1" applyBorder="1" applyAlignment="1">
      <alignment horizontal="right"/>
    </xf>
    <xf numFmtId="7" fontId="0" fillId="5" borderId="11" xfId="42" applyNumberFormat="1" applyFill="1" applyBorder="1" applyAlignment="1">
      <alignment horizontal="right"/>
    </xf>
    <xf numFmtId="7" fontId="0" fillId="5" borderId="10" xfId="42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7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42" applyNumberFormat="1" applyFill="1" applyBorder="1" applyAlignment="1">
      <alignment horizontal="right"/>
    </xf>
    <xf numFmtId="8" fontId="50" fillId="5" borderId="11" xfId="42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8" fontId="0" fillId="5" borderId="11" xfId="0" applyNumberFormat="1" applyFont="1" applyFill="1" applyBorder="1" applyAlignment="1">
      <alignment horizontal="right"/>
    </xf>
    <xf numFmtId="186" fontId="0" fillId="5" borderId="10" xfId="42" applyNumberFormat="1" applyFont="1" applyFill="1" applyBorder="1" applyAlignment="1">
      <alignment horizontal="right"/>
    </xf>
    <xf numFmtId="186" fontId="0" fillId="5" borderId="11" xfId="42" applyNumberFormat="1" applyFont="1" applyFill="1" applyBorder="1" applyAlignment="1">
      <alignment horizontal="right"/>
    </xf>
    <xf numFmtId="8" fontId="0" fillId="5" borderId="11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43"/>
  <sheetViews>
    <sheetView showGridLines="0" tabSelected="1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12.140625" style="0" customWidth="1"/>
    <col min="4" max="6" width="11.7109375" style="0" customWidth="1"/>
    <col min="7" max="7" width="10.8515625" style="0" customWidth="1"/>
    <col min="8" max="8" width="2.7109375" style="0" customWidth="1"/>
    <col min="9" max="10" width="13.421875" style="0" customWidth="1"/>
    <col min="11" max="11" width="2.57421875" style="15" customWidth="1"/>
    <col min="12" max="13" width="13.421875" style="0" customWidth="1"/>
    <col min="14" max="14" width="6.28125" style="14" customWidth="1"/>
    <col min="16" max="16" width="12.00390625" style="0" customWidth="1"/>
  </cols>
  <sheetData>
    <row r="1" spans="1:16" ht="15.75">
      <c r="A1" s="19" t="s">
        <v>18</v>
      </c>
      <c r="P1" s="21" t="s">
        <v>3</v>
      </c>
    </row>
    <row r="2" spans="1:16" ht="12.75">
      <c r="A2" s="10" t="s">
        <v>19</v>
      </c>
      <c r="O2" s="16" t="s">
        <v>6</v>
      </c>
      <c r="P2" s="5" t="s">
        <v>52</v>
      </c>
    </row>
    <row r="3" spans="1:16" ht="12.75">
      <c r="A3" s="10" t="s">
        <v>17</v>
      </c>
      <c r="O3" s="17"/>
      <c r="P3" s="4" t="s">
        <v>5</v>
      </c>
    </row>
    <row r="4" spans="1:16" ht="12.75">
      <c r="A4" s="10" t="s">
        <v>24</v>
      </c>
      <c r="C4" s="1"/>
      <c r="O4" s="16" t="s">
        <v>7</v>
      </c>
      <c r="P4" s="5" t="s">
        <v>4</v>
      </c>
    </row>
    <row r="5" spans="9:16" ht="12.75">
      <c r="I5" s="38" t="s">
        <v>28</v>
      </c>
      <c r="J5" s="39"/>
      <c r="K5" s="40"/>
      <c r="L5" s="38" t="s">
        <v>29</v>
      </c>
      <c r="M5" s="33"/>
      <c r="N5" s="23"/>
      <c r="O5" s="17"/>
      <c r="P5" s="4"/>
    </row>
    <row r="6" spans="2:16" ht="12.75">
      <c r="B6" s="20" t="s">
        <v>13</v>
      </c>
      <c r="C6" s="20" t="s">
        <v>8</v>
      </c>
      <c r="D6" s="20" t="s">
        <v>2</v>
      </c>
      <c r="F6" s="20" t="s">
        <v>9</v>
      </c>
      <c r="G6" s="20" t="s">
        <v>10</v>
      </c>
      <c r="I6" s="22" t="s">
        <v>21</v>
      </c>
      <c r="J6" s="22" t="s">
        <v>23</v>
      </c>
      <c r="K6" s="35"/>
      <c r="L6" s="22" t="s">
        <v>21</v>
      </c>
      <c r="M6" s="22" t="s">
        <v>23</v>
      </c>
      <c r="N6" s="24"/>
      <c r="O6" s="16"/>
      <c r="P6" s="4"/>
    </row>
    <row r="7" spans="2:14" ht="12.75">
      <c r="B7" s="18"/>
      <c r="C7" s="20" t="s">
        <v>53</v>
      </c>
      <c r="D7" s="20" t="s">
        <v>14</v>
      </c>
      <c r="F7" s="20" t="s">
        <v>20</v>
      </c>
      <c r="G7" s="20" t="s">
        <v>1</v>
      </c>
      <c r="I7" s="22" t="s">
        <v>22</v>
      </c>
      <c r="J7" s="22" t="s">
        <v>22</v>
      </c>
      <c r="K7" s="35"/>
      <c r="L7" s="22" t="s">
        <v>22</v>
      </c>
      <c r="M7" s="22" t="s">
        <v>22</v>
      </c>
      <c r="N7" s="24"/>
    </row>
    <row r="8" spans="2:14" ht="12.75">
      <c r="B8" s="18"/>
      <c r="D8" s="20"/>
      <c r="G8" s="5"/>
      <c r="H8" s="4"/>
      <c r="I8" s="4"/>
      <c r="J8" s="4"/>
      <c r="K8" s="36"/>
      <c r="L8" s="4"/>
      <c r="M8" s="4"/>
      <c r="N8" s="25"/>
    </row>
    <row r="9" spans="2:14" ht="20.25">
      <c r="B9" s="1" t="s">
        <v>0</v>
      </c>
      <c r="C9" s="48" t="s">
        <v>16</v>
      </c>
      <c r="D9" s="48" t="s">
        <v>15</v>
      </c>
      <c r="F9" s="47" t="s">
        <v>11</v>
      </c>
      <c r="G9" s="47" t="s">
        <v>31</v>
      </c>
      <c r="I9" s="47" t="s">
        <v>12</v>
      </c>
      <c r="J9" s="47" t="s">
        <v>27</v>
      </c>
      <c r="K9" s="26"/>
      <c r="L9" s="47" t="s">
        <v>12</v>
      </c>
      <c r="M9" s="47" t="s">
        <v>27</v>
      </c>
      <c r="N9" s="26"/>
    </row>
    <row r="10" spans="2:14" ht="12.75">
      <c r="B10" s="3">
        <v>0</v>
      </c>
      <c r="C10" s="9">
        <v>1</v>
      </c>
      <c r="D10" s="8">
        <v>0</v>
      </c>
      <c r="F10" s="59"/>
      <c r="G10" s="29"/>
      <c r="I10" s="29"/>
      <c r="J10" s="29"/>
      <c r="K10" s="13"/>
      <c r="L10" s="29"/>
      <c r="M10" s="29"/>
      <c r="N10" s="13"/>
    </row>
    <row r="11" spans="2:14" ht="12.75">
      <c r="B11" s="3">
        <v>1</v>
      </c>
      <c r="C11" s="9">
        <v>0.6498323</v>
      </c>
      <c r="D11" s="8">
        <v>92.2775802982202</v>
      </c>
      <c r="F11" s="59"/>
      <c r="G11" s="29"/>
      <c r="I11" s="29"/>
      <c r="J11" s="29"/>
      <c r="K11" s="13"/>
      <c r="L11" s="29"/>
      <c r="M11" s="29"/>
      <c r="N11" s="13"/>
    </row>
    <row r="12" spans="2:16" ht="12.75">
      <c r="B12" s="3">
        <v>2</v>
      </c>
      <c r="C12" s="9">
        <v>0.4482333160105671</v>
      </c>
      <c r="D12" s="8">
        <v>116.50731928790347</v>
      </c>
      <c r="F12" s="59"/>
      <c r="G12" s="29"/>
      <c r="I12" s="29"/>
      <c r="J12" s="29"/>
      <c r="K12" s="13"/>
      <c r="L12" s="29"/>
      <c r="M12" s="29"/>
      <c r="N12" s="13"/>
      <c r="P12" s="32" t="s">
        <v>35</v>
      </c>
    </row>
    <row r="13" spans="2:17" ht="12.75">
      <c r="B13" s="3">
        <v>3</v>
      </c>
      <c r="C13" s="9">
        <v>0.3315510874231574</v>
      </c>
      <c r="D13" s="8">
        <v>136.69770239729797</v>
      </c>
      <c r="F13" s="59"/>
      <c r="G13" s="29"/>
      <c r="I13" s="29"/>
      <c r="J13" s="29"/>
      <c r="K13" s="13"/>
      <c r="L13" s="29"/>
      <c r="M13" s="29"/>
      <c r="N13" s="13"/>
      <c r="P13" s="10" t="s">
        <v>25</v>
      </c>
      <c r="Q13" s="6">
        <f>SUMPRODUCT(D10:D40,$C$10:$C$40,$F$10:$F$40)</f>
        <v>0</v>
      </c>
    </row>
    <row r="14" spans="2:17" ht="12.75">
      <c r="B14" s="3">
        <v>4</v>
      </c>
      <c r="C14" s="9">
        <v>0.2551589291993189</v>
      </c>
      <c r="D14" s="8">
        <v>159.27358384026255</v>
      </c>
      <c r="F14" s="59"/>
      <c r="G14" s="29"/>
      <c r="I14" s="29"/>
      <c r="J14" s="29"/>
      <c r="K14" s="13"/>
      <c r="L14" s="29"/>
      <c r="M14" s="29"/>
      <c r="N14" s="13"/>
      <c r="P14" s="10" t="s">
        <v>26</v>
      </c>
      <c r="Q14" s="6">
        <f>SUMPRODUCT(G10:G40,$C$10:$C$40,$F$10:$F$40)</f>
        <v>0</v>
      </c>
    </row>
    <row r="15" spans="2:14" ht="12.75">
      <c r="B15" s="3">
        <v>5</v>
      </c>
      <c r="C15" s="9">
        <v>0.20399335842969732</v>
      </c>
      <c r="D15" s="8">
        <v>170.44050869026037</v>
      </c>
      <c r="F15" s="59"/>
      <c r="G15" s="29"/>
      <c r="I15" s="29"/>
      <c r="J15" s="29"/>
      <c r="K15" s="13"/>
      <c r="L15" s="29"/>
      <c r="M15" s="29"/>
      <c r="N15" s="13"/>
    </row>
    <row r="16" spans="2:14" ht="12.75">
      <c r="B16" s="3">
        <v>6</v>
      </c>
      <c r="C16" s="9">
        <v>0.1630631518262424</v>
      </c>
      <c r="D16" s="8">
        <v>182.3364911239891</v>
      </c>
      <c r="F16" s="59"/>
      <c r="G16" s="29"/>
      <c r="I16" s="29"/>
      <c r="J16" s="29"/>
      <c r="K16" s="13"/>
      <c r="L16" s="29"/>
      <c r="M16" s="29"/>
      <c r="N16" s="13"/>
    </row>
    <row r="17" spans="2:14" ht="12.75">
      <c r="B17" s="3">
        <v>7</v>
      </c>
      <c r="C17" s="9">
        <v>0.13032184506662478</v>
      </c>
      <c r="D17" s="8">
        <v>194.88826395088776</v>
      </c>
      <c r="F17" s="59"/>
      <c r="G17" s="29"/>
      <c r="I17" s="29"/>
      <c r="J17" s="29"/>
      <c r="K17" s="13"/>
      <c r="L17" s="29"/>
      <c r="M17" s="29"/>
      <c r="N17" s="13"/>
    </row>
    <row r="18" spans="2:14" ht="12.75">
      <c r="B18" s="3">
        <v>8</v>
      </c>
      <c r="C18" s="9">
        <v>0.10413146004199421</v>
      </c>
      <c r="D18" s="8">
        <v>208.06426419111082</v>
      </c>
      <c r="F18" s="59"/>
      <c r="G18" s="29"/>
      <c r="I18" s="29"/>
      <c r="J18" s="29"/>
      <c r="K18" s="13"/>
      <c r="L18" s="29"/>
      <c r="M18" s="29"/>
      <c r="N18" s="13"/>
    </row>
    <row r="19" spans="2:14" ht="12.75">
      <c r="B19" s="3">
        <v>9</v>
      </c>
      <c r="C19" s="9">
        <v>0.08318194302904008</v>
      </c>
      <c r="D19" s="8">
        <v>221.8213189860405</v>
      </c>
      <c r="F19" s="59"/>
      <c r="G19" s="29"/>
      <c r="I19" s="29"/>
      <c r="J19" s="29"/>
      <c r="K19" s="13"/>
      <c r="L19" s="29"/>
      <c r="M19" s="29"/>
      <c r="N19" s="13"/>
    </row>
    <row r="20" spans="2:14" ht="12.75">
      <c r="B20" s="3">
        <v>10</v>
      </c>
      <c r="C20" s="9">
        <v>0.06642611180759782</v>
      </c>
      <c r="D20" s="8">
        <v>236.10459843938847</v>
      </c>
      <c r="F20" s="59"/>
      <c r="G20" s="29"/>
      <c r="I20" s="29"/>
      <c r="J20" s="29"/>
      <c r="K20" s="13"/>
      <c r="L20" s="29"/>
      <c r="M20" s="29"/>
      <c r="N20" s="13"/>
    </row>
    <row r="21" spans="2:14" ht="12.75">
      <c r="B21" s="3">
        <v>11</v>
      </c>
      <c r="C21" s="9">
        <v>0.0530250423070858</v>
      </c>
      <c r="D21" s="8">
        <v>250.8480088049654</v>
      </c>
      <c r="F21" s="59"/>
      <c r="G21" s="29"/>
      <c r="I21" s="29"/>
      <c r="J21" s="29"/>
      <c r="K21" s="13"/>
      <c r="L21" s="29"/>
      <c r="M21" s="29"/>
      <c r="N21" s="13"/>
    </row>
    <row r="22" spans="2:14" ht="12.75">
      <c r="B22" s="3">
        <v>12</v>
      </c>
      <c r="C22" s="9">
        <v>0.04231525636206984</v>
      </c>
      <c r="D22" s="8">
        <v>265.9750570415236</v>
      </c>
      <c r="F22" s="59"/>
      <c r="G22" s="29"/>
      <c r="I22" s="29"/>
      <c r="J22" s="29"/>
      <c r="K22" s="13"/>
      <c r="L22" s="29"/>
      <c r="M22" s="29"/>
      <c r="N22" s="13"/>
    </row>
    <row r="23" spans="2:14" ht="12.75">
      <c r="B23" s="3">
        <v>13</v>
      </c>
      <c r="C23" s="9">
        <v>0.03375775743745574</v>
      </c>
      <c r="D23" s="8">
        <v>281.40018742265374</v>
      </c>
      <c r="F23" s="59"/>
      <c r="G23" s="29"/>
      <c r="I23" s="29"/>
      <c r="J23" s="29"/>
      <c r="K23" s="13"/>
      <c r="L23" s="29"/>
      <c r="M23" s="29"/>
      <c r="N23" s="13"/>
    </row>
    <row r="24" spans="2:14" ht="12.75">
      <c r="B24" s="3">
        <v>14</v>
      </c>
      <c r="C24" s="9">
        <v>0.0269214064632817</v>
      </c>
      <c r="D24" s="8">
        <v>297.03055653344796</v>
      </c>
      <c r="F24" s="59"/>
      <c r="G24" s="29"/>
      <c r="I24" s="29"/>
      <c r="J24" s="29"/>
      <c r="K24" s="13"/>
      <c r="L24" s="29"/>
      <c r="M24" s="29"/>
      <c r="N24" s="13"/>
    </row>
    <row r="25" spans="2:14" ht="12.75">
      <c r="B25" s="3">
        <v>15</v>
      </c>
      <c r="C25" s="9">
        <v>0.021461529861276467</v>
      </c>
      <c r="D25" s="8">
        <v>312.7681781076758</v>
      </c>
      <c r="F25" s="59"/>
      <c r="G25" s="29"/>
      <c r="I25" s="29"/>
      <c r="J25" s="29"/>
      <c r="K25" s="13"/>
      <c r="L25" s="29"/>
      <c r="M25" s="29"/>
      <c r="N25" s="13"/>
    </row>
    <row r="26" spans="2:14" ht="12.75">
      <c r="B26" s="3">
        <v>16</v>
      </c>
      <c r="C26" s="9">
        <v>0.0171020922236151</v>
      </c>
      <c r="D26" s="8">
        <v>328.512337794845</v>
      </c>
      <c r="F26" s="59"/>
      <c r="G26" s="29"/>
      <c r="I26" s="29"/>
      <c r="J26" s="29"/>
      <c r="K26" s="13"/>
      <c r="L26" s="29"/>
      <c r="M26" s="29"/>
      <c r="N26" s="13"/>
    </row>
    <row r="27" spans="2:14" ht="12.75">
      <c r="B27" s="3">
        <v>17</v>
      </c>
      <c r="C27" s="9">
        <v>0.013622568948167268</v>
      </c>
      <c r="D27" s="8">
        <v>344.16215404007875</v>
      </c>
      <c r="F27" s="59"/>
      <c r="G27" s="29"/>
      <c r="I27" s="29"/>
      <c r="J27" s="29"/>
      <c r="K27" s="13"/>
      <c r="L27" s="29"/>
      <c r="M27" s="29"/>
      <c r="N27" s="13"/>
    </row>
    <row r="28" spans="2:14" ht="12.75">
      <c r="B28" s="3">
        <v>18</v>
      </c>
      <c r="C28" s="9">
        <v>0.010846289396530779</v>
      </c>
      <c r="D28" s="8">
        <v>359.61914798434174</v>
      </c>
      <c r="F28" s="59"/>
      <c r="G28" s="29"/>
      <c r="I28" s="29"/>
      <c r="J28" s="29"/>
      <c r="K28" s="13"/>
      <c r="L28" s="29"/>
      <c r="M28" s="29"/>
      <c r="N28" s="13"/>
    </row>
    <row r="29" spans="2:14" ht="12.75">
      <c r="B29" s="3">
        <v>19</v>
      </c>
      <c r="C29" s="9">
        <v>0.008631910953335055</v>
      </c>
      <c r="D29" s="8">
        <v>374.78968446552744</v>
      </c>
      <c r="F29" s="59"/>
      <c r="G29" s="29"/>
      <c r="I29" s="29"/>
      <c r="J29" s="29"/>
      <c r="K29" s="13"/>
      <c r="L29" s="29"/>
      <c r="M29" s="29"/>
      <c r="N29" s="13"/>
    </row>
    <row r="30" spans="2:14" ht="12.75">
      <c r="B30" s="3">
        <v>20</v>
      </c>
      <c r="C30" s="9">
        <v>0.006866443469871343</v>
      </c>
      <c r="D30" s="8">
        <v>389.58715793671297</v>
      </c>
      <c r="F30" s="59"/>
      <c r="G30" s="29"/>
      <c r="I30" s="29"/>
      <c r="J30" s="29"/>
      <c r="K30" s="13"/>
      <c r="L30" s="29"/>
      <c r="M30" s="29"/>
      <c r="N30" s="13"/>
    </row>
    <row r="31" spans="2:14" ht="12.75">
      <c r="B31" s="3">
        <v>21</v>
      </c>
      <c r="C31" s="9">
        <v>0.005459481737120826</v>
      </c>
      <c r="D31" s="8">
        <v>403.93381980593915</v>
      </c>
      <c r="F31" s="59"/>
      <c r="G31" s="29"/>
      <c r="I31" s="29"/>
      <c r="J31" s="29"/>
      <c r="K31" s="13"/>
      <c r="L31" s="29"/>
      <c r="M31" s="29"/>
      <c r="N31" s="13"/>
    </row>
    <row r="32" spans="2:14" ht="12.75">
      <c r="B32" s="3">
        <v>22</v>
      </c>
      <c r="C32" s="9">
        <v>0.004338671974416869</v>
      </c>
      <c r="D32" s="8">
        <v>417.7621743150748</v>
      </c>
      <c r="F32" s="59"/>
      <c r="G32" s="29"/>
      <c r="I32" s="29"/>
      <c r="J32" s="29"/>
      <c r="K32" s="13"/>
      <c r="L32" s="29"/>
      <c r="M32" s="29"/>
      <c r="N32" s="13"/>
    </row>
    <row r="33" spans="2:14" ht="12.75">
      <c r="B33" s="3">
        <v>23</v>
      </c>
      <c r="C33" s="9">
        <v>0.0034461550852156256</v>
      </c>
      <c r="D33" s="8">
        <v>431.01590473117835</v>
      </c>
      <c r="F33" s="59"/>
      <c r="G33" s="29"/>
      <c r="I33" s="29"/>
      <c r="J33" s="29"/>
      <c r="K33" s="13"/>
      <c r="L33" s="29"/>
      <c r="M33" s="29"/>
      <c r="N33" s="13"/>
    </row>
    <row r="34" spans="2:14" ht="12.75">
      <c r="B34" s="3">
        <v>24</v>
      </c>
      <c r="C34" s="9">
        <v>0.002735640614366209</v>
      </c>
      <c r="D34" s="8">
        <v>443.65032626103397</v>
      </c>
      <c r="F34" s="59"/>
      <c r="G34" s="29"/>
      <c r="I34" s="29"/>
      <c r="J34" s="29"/>
      <c r="K34" s="13"/>
      <c r="L34" s="29"/>
      <c r="M34" s="29"/>
      <c r="N34" s="13"/>
    </row>
    <row r="35" spans="2:14" ht="12.75">
      <c r="B35" s="3">
        <v>25</v>
      </c>
      <c r="C35" s="9">
        <v>0.0021701727568142564</v>
      </c>
      <c r="D35" s="8">
        <v>455.6323931174283</v>
      </c>
      <c r="F35" s="59"/>
      <c r="G35" s="29"/>
      <c r="I35" s="29"/>
      <c r="J35" s="29"/>
      <c r="K35" s="13"/>
      <c r="L35" s="29"/>
      <c r="M35" s="29"/>
      <c r="N35" s="13"/>
    </row>
    <row r="36" spans="2:14" ht="12.75">
      <c r="B36" s="3">
        <v>26</v>
      </c>
      <c r="C36" s="9">
        <v>0.0017202351794894705</v>
      </c>
      <c r="D36" s="8">
        <v>466.9403118987156</v>
      </c>
      <c r="F36" s="59"/>
      <c r="G36" s="29"/>
      <c r="I36" s="29"/>
      <c r="J36" s="29"/>
      <c r="K36" s="13"/>
      <c r="L36" s="29"/>
      <c r="M36" s="29"/>
      <c r="N36" s="13"/>
    </row>
    <row r="37" spans="2:14" ht="12.75">
      <c r="B37" s="3">
        <v>27</v>
      </c>
      <c r="C37" s="9">
        <v>0.0013623436908670452</v>
      </c>
      <c r="D37" s="8">
        <v>477.5628304015709</v>
      </c>
      <c r="F37" s="59"/>
      <c r="G37" s="29"/>
      <c r="I37" s="29"/>
      <c r="J37" s="29"/>
      <c r="K37" s="13"/>
      <c r="L37" s="29"/>
      <c r="M37" s="29"/>
      <c r="N37" s="13"/>
    </row>
    <row r="38" spans="2:14" ht="12.75">
      <c r="B38" s="3">
        <v>28</v>
      </c>
      <c r="C38" s="9">
        <v>0.0010777446444701561</v>
      </c>
      <c r="D38" s="8">
        <v>487.49827985764693</v>
      </c>
      <c r="F38" s="59"/>
      <c r="G38" s="29"/>
      <c r="I38" s="29"/>
      <c r="J38" s="29"/>
      <c r="K38" s="13"/>
      <c r="L38" s="29"/>
      <c r="M38" s="29"/>
      <c r="N38" s="13"/>
    </row>
    <row r="39" spans="2:14" ht="12.75">
      <c r="B39" s="3">
        <v>29</v>
      </c>
      <c r="C39" s="9">
        <v>0.0008515131106601368</v>
      </c>
      <c r="D39" s="8">
        <v>496.7534500416534</v>
      </c>
      <c r="F39" s="59"/>
      <c r="G39" s="29"/>
      <c r="I39" s="29"/>
      <c r="J39" s="29"/>
      <c r="K39" s="13"/>
      <c r="L39" s="29"/>
      <c r="M39" s="29"/>
      <c r="N39" s="13"/>
    </row>
    <row r="40" spans="2:14" ht="12.75">
      <c r="B40" s="3">
        <v>30</v>
      </c>
      <c r="C40" s="9">
        <v>0.0006717620990522245</v>
      </c>
      <c r="D40" s="8">
        <v>505.3423720976517</v>
      </c>
      <c r="F40" s="60"/>
      <c r="G40" s="58"/>
      <c r="I40" s="58"/>
      <c r="J40" s="58"/>
      <c r="K40" s="13"/>
      <c r="L40" s="58"/>
      <c r="M40" s="58"/>
      <c r="N40" s="13"/>
    </row>
    <row r="42" spans="4:5" ht="12.75">
      <c r="D42" s="2"/>
      <c r="E42" s="2"/>
    </row>
    <row r="43" ht="12.75">
      <c r="C43" s="7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  <ignoredErrors>
    <ignoredError sqref="O2 O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S43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12.140625" style="0" customWidth="1"/>
    <col min="4" max="6" width="11.7109375" style="0" customWidth="1"/>
    <col min="7" max="7" width="10.8515625" style="0" customWidth="1"/>
    <col min="8" max="8" width="2.7109375" style="0" customWidth="1"/>
    <col min="9" max="10" width="13.421875" style="0" customWidth="1"/>
    <col min="11" max="11" width="2.57421875" style="15" customWidth="1"/>
    <col min="12" max="13" width="13.421875" style="0" customWidth="1"/>
    <col min="14" max="14" width="6.28125" style="14" customWidth="1"/>
    <col min="16" max="16" width="12.00390625" style="0" customWidth="1"/>
  </cols>
  <sheetData>
    <row r="1" spans="1:16" ht="15.75">
      <c r="A1" s="19" t="s">
        <v>30</v>
      </c>
      <c r="P1" s="21" t="s">
        <v>3</v>
      </c>
    </row>
    <row r="2" spans="1:16" ht="12.75">
      <c r="A2" s="10" t="s">
        <v>19</v>
      </c>
      <c r="O2" s="16" t="s">
        <v>6</v>
      </c>
      <c r="P2" s="5" t="s">
        <v>52</v>
      </c>
    </row>
    <row r="3" spans="1:16" ht="12.75">
      <c r="A3" s="10" t="s">
        <v>17</v>
      </c>
      <c r="O3" s="17"/>
      <c r="P3" s="4" t="s">
        <v>5</v>
      </c>
    </row>
    <row r="4" spans="1:16" ht="12.75">
      <c r="A4" s="10" t="s">
        <v>24</v>
      </c>
      <c r="C4" s="1"/>
      <c r="O4" s="16" t="s">
        <v>7</v>
      </c>
      <c r="P4" s="5" t="s">
        <v>4</v>
      </c>
    </row>
    <row r="5" spans="9:16" ht="12.75">
      <c r="I5" s="38" t="s">
        <v>28</v>
      </c>
      <c r="J5" s="39"/>
      <c r="K5" s="40"/>
      <c r="L5" s="38" t="s">
        <v>29</v>
      </c>
      <c r="M5" s="33"/>
      <c r="N5" s="23"/>
      <c r="O5" s="17"/>
      <c r="P5" s="4"/>
    </row>
    <row r="6" spans="2:16" ht="12.75">
      <c r="B6" s="20" t="s">
        <v>13</v>
      </c>
      <c r="C6" s="20" t="s">
        <v>8</v>
      </c>
      <c r="D6" s="20" t="s">
        <v>2</v>
      </c>
      <c r="F6" s="20" t="s">
        <v>9</v>
      </c>
      <c r="G6" s="20" t="s">
        <v>10</v>
      </c>
      <c r="I6" s="22" t="s">
        <v>21</v>
      </c>
      <c r="J6" s="22" t="s">
        <v>23</v>
      </c>
      <c r="K6" s="35"/>
      <c r="L6" s="22" t="s">
        <v>21</v>
      </c>
      <c r="M6" s="22" t="s">
        <v>23</v>
      </c>
      <c r="N6" s="24"/>
      <c r="O6" s="16"/>
      <c r="P6" s="4"/>
    </row>
    <row r="7" spans="2:14" ht="12.75">
      <c r="B7" s="18"/>
      <c r="C7" s="20" t="s">
        <v>53</v>
      </c>
      <c r="D7" s="20" t="s">
        <v>14</v>
      </c>
      <c r="F7" s="20" t="s">
        <v>20</v>
      </c>
      <c r="G7" s="20" t="s">
        <v>1</v>
      </c>
      <c r="I7" s="22" t="s">
        <v>22</v>
      </c>
      <c r="J7" s="22" t="s">
        <v>22</v>
      </c>
      <c r="K7" s="35"/>
      <c r="L7" s="22" t="s">
        <v>22</v>
      </c>
      <c r="M7" s="22" t="s">
        <v>22</v>
      </c>
      <c r="N7" s="24"/>
    </row>
    <row r="8" spans="2:14" ht="12.75">
      <c r="B8" s="18"/>
      <c r="D8" s="20"/>
      <c r="G8" s="5"/>
      <c r="H8" s="4"/>
      <c r="I8" s="4"/>
      <c r="J8" s="4"/>
      <c r="K8" s="36"/>
      <c r="L8" s="4"/>
      <c r="M8" s="4"/>
      <c r="N8" s="25"/>
    </row>
    <row r="9" spans="2:14" ht="20.25">
      <c r="B9" s="1" t="s">
        <v>0</v>
      </c>
      <c r="C9" s="48" t="s">
        <v>16</v>
      </c>
      <c r="D9" s="48" t="s">
        <v>15</v>
      </c>
      <c r="F9" s="47" t="s">
        <v>11</v>
      </c>
      <c r="G9" s="47" t="s">
        <v>31</v>
      </c>
      <c r="I9" s="47" t="s">
        <v>12</v>
      </c>
      <c r="J9" s="47" t="s">
        <v>27</v>
      </c>
      <c r="K9" s="26"/>
      <c r="L9" s="47" t="s">
        <v>12</v>
      </c>
      <c r="M9" s="47" t="s">
        <v>27</v>
      </c>
      <c r="N9" s="26"/>
    </row>
    <row r="10" spans="2:14" ht="12.75">
      <c r="B10" s="3">
        <v>0</v>
      </c>
      <c r="C10" s="9">
        <v>1</v>
      </c>
      <c r="D10" s="8">
        <v>0</v>
      </c>
      <c r="F10" s="27">
        <f>1/(1.05)^B10</f>
        <v>1</v>
      </c>
      <c r="G10" s="28">
        <f>Q13/SUMPRODUCT(F10:F39,C10:C39)</f>
        <v>100.00000000000003</v>
      </c>
      <c r="I10" s="43">
        <f>(SUMPRODUCT(C11:C40,$F11:$F40,$D11:$D40)-SUMPRODUCT(C10:C40,$F10:$F40,$G10:$G40))/F10</f>
        <v>-5.684341886080802E-14</v>
      </c>
      <c r="J10" s="43">
        <f>(SUMPRODUCT(C11:C40,$F11:$F40,$D11:$D40)-SUMPRODUCT(C10:C40,$F10:$F40,$G10:$G40))/F10/C10</f>
        <v>-5.684341886080802E-14</v>
      </c>
      <c r="K10" s="44"/>
      <c r="L10" s="43">
        <f>C10*F10*D10/F10</f>
        <v>0</v>
      </c>
      <c r="M10" s="43">
        <f>C10*F10*D10/F10/C10</f>
        <v>0</v>
      </c>
      <c r="N10" s="13"/>
    </row>
    <row r="11" spans="2:19" ht="12.75">
      <c r="B11" s="3">
        <v>1</v>
      </c>
      <c r="C11" s="9">
        <v>0.6498323</v>
      </c>
      <c r="D11" s="8">
        <v>92.2775802982202</v>
      </c>
      <c r="F11" s="27">
        <f aca="true" t="shared" si="0" ref="F11:F40">1/(1.05)^B11</f>
        <v>0.9523809523809523</v>
      </c>
      <c r="G11" s="29">
        <f>G10</f>
        <v>100.00000000000003</v>
      </c>
      <c r="I11" s="43">
        <f aca="true" t="shared" si="1" ref="I11:I40">(SUMPRODUCT(C12:C41,$F12:$F41,$D12:$D41)-SUMPRODUCT(C11:C41,$F11:$F41,$G11:$G41))/F11</f>
        <v>45.03504775637285</v>
      </c>
      <c r="J11" s="43">
        <f aca="true" t="shared" si="2" ref="J11:J40">(SUMPRODUCT(C12:C41,$F12:$F41,$D12:$D41)-SUMPRODUCT(C11:C41,$F11:$F41,$G11:$G41))/F11/C11</f>
        <v>69.30256891873925</v>
      </c>
      <c r="K11" s="44"/>
      <c r="L11" s="43">
        <f>(SUMPRODUCT(C$10:C10,F$10:F10,G$10:G10)-SUMPRODUCT(C$11:C11,F$11:F11,D$11:D11))/F11</f>
        <v>45.035047756372904</v>
      </c>
      <c r="M11" s="43">
        <f>(SUMPRODUCT(C$10:C10,F$10:F10,G$10:G10)-SUMPRODUCT(C$11:C11,F$11:F11,D$11:D11))/F11/C11</f>
        <v>69.30256891873934</v>
      </c>
      <c r="N11" s="13"/>
      <c r="S11" s="6"/>
    </row>
    <row r="12" spans="2:19" ht="12.75">
      <c r="B12" s="3">
        <v>2</v>
      </c>
      <c r="C12" s="9">
        <v>0.4482333160105671</v>
      </c>
      <c r="D12" s="8">
        <v>116.50731928790347</v>
      </c>
      <c r="F12" s="27">
        <f t="shared" si="0"/>
        <v>0.9070294784580498</v>
      </c>
      <c r="G12" s="29">
        <f aca="true" t="shared" si="3" ref="G12:G39">G11</f>
        <v>100.00000000000003</v>
      </c>
      <c r="I12" s="43">
        <f t="shared" si="1"/>
        <v>63.296729580272604</v>
      </c>
      <c r="J12" s="43">
        <f t="shared" si="2"/>
        <v>141.21379941954245</v>
      </c>
      <c r="K12" s="44"/>
      <c r="L12" s="43">
        <f>(SUMPRODUCT(C$10:C11,F$10:F11,G$10:G11)-SUMPRODUCT(C$11:C12,F$11:F12,D$11:D12))/F12</f>
        <v>63.29672958027271</v>
      </c>
      <c r="M12" s="43">
        <f>(SUMPRODUCT(C$10:C11,F$10:F11,G$10:G11)-SUMPRODUCT(C$11:C12,F$11:F12,D$11:D12))/F12/C12</f>
        <v>141.21379941954268</v>
      </c>
      <c r="N12" s="13"/>
      <c r="P12" s="32" t="s">
        <v>35</v>
      </c>
      <c r="S12" s="6"/>
    </row>
    <row r="13" spans="2:19" ht="12.75">
      <c r="B13" s="3">
        <v>3</v>
      </c>
      <c r="C13" s="9">
        <v>0.3315510874231574</v>
      </c>
      <c r="D13" s="8">
        <v>136.69770239729797</v>
      </c>
      <c r="F13" s="27">
        <f t="shared" si="0"/>
        <v>0.863837598531476</v>
      </c>
      <c r="G13" s="29">
        <f t="shared" si="3"/>
        <v>100.00000000000003</v>
      </c>
      <c r="I13" s="43">
        <f t="shared" si="1"/>
        <v>68.20379236232459</v>
      </c>
      <c r="J13" s="43">
        <f t="shared" si="2"/>
        <v>205.71126124908872</v>
      </c>
      <c r="K13" s="44"/>
      <c r="L13" s="43">
        <f>(SUMPRODUCT(C$10:C12,F$10:F12,G$10:G12)-SUMPRODUCT(C$11:C13,F$11:F13,D$11:D13))/F13</f>
        <v>68.2037923623246</v>
      </c>
      <c r="M13" s="43">
        <f>(SUMPRODUCT(C$10:C12,F$10:F12,G$10:G12)-SUMPRODUCT(C$11:C13,F$11:F13,D$11:D13))/F13/C13</f>
        <v>205.71126124908878</v>
      </c>
      <c r="N13" s="13"/>
      <c r="P13" s="10" t="s">
        <v>25</v>
      </c>
      <c r="Q13" s="6">
        <f>SUMPRODUCT(D10:D40,$C$10:$C$40,$F$10:$F$40)</f>
        <v>318.8848081671899</v>
      </c>
      <c r="S13" s="6"/>
    </row>
    <row r="14" spans="2:19" ht="12.75">
      <c r="B14" s="3">
        <v>4</v>
      </c>
      <c r="C14" s="9">
        <v>0.2551589291993189</v>
      </c>
      <c r="D14" s="8">
        <v>159.27358384026255</v>
      </c>
      <c r="F14" s="27">
        <f t="shared" si="0"/>
        <v>0.822702474791882</v>
      </c>
      <c r="G14" s="29">
        <f t="shared" si="3"/>
        <v>100.00000000000003</v>
      </c>
      <c r="I14" s="43">
        <f t="shared" si="1"/>
        <v>65.78676905745301</v>
      </c>
      <c r="J14" s="43">
        <f t="shared" si="2"/>
        <v>257.82663873018254</v>
      </c>
      <c r="K14" s="44"/>
      <c r="L14" s="43">
        <f>(SUMPRODUCT(C$10:C13,F$10:F13,G$10:G13)-SUMPRODUCT(C$11:C14,F$11:F14,D$11:D14))/F14</f>
        <v>65.78676905745304</v>
      </c>
      <c r="M14" s="43">
        <f>(SUMPRODUCT(C$10:C13,F$10:F13,G$10:G13)-SUMPRODUCT(C$11:C14,F$11:F14,D$11:D14))/F14/C14</f>
        <v>257.82663873018265</v>
      </c>
      <c r="N14" s="13"/>
      <c r="P14" s="10" t="s">
        <v>26</v>
      </c>
      <c r="Q14" s="6">
        <f>SUMPRODUCT(G10:G40,$C$10:$C$40,$F$10:$F$40)</f>
        <v>318.88480816718993</v>
      </c>
      <c r="S14" s="6"/>
    </row>
    <row r="15" spans="2:19" ht="12.75">
      <c r="B15" s="3">
        <v>5</v>
      </c>
      <c r="C15" s="9">
        <v>0.20399335842969732</v>
      </c>
      <c r="D15" s="8">
        <v>170.44050869026037</v>
      </c>
      <c r="F15" s="27">
        <f t="shared" si="0"/>
        <v>0.783526166468459</v>
      </c>
      <c r="G15" s="29">
        <f t="shared" si="3"/>
        <v>100.00000000000003</v>
      </c>
      <c r="I15" s="43">
        <f t="shared" si="1"/>
        <v>61.09906329606197</v>
      </c>
      <c r="J15" s="43">
        <f t="shared" si="2"/>
        <v>299.51496345955144</v>
      </c>
      <c r="K15" s="44"/>
      <c r="L15" s="43">
        <f>(SUMPRODUCT(C$10:C14,F$10:F14,G$10:G14)-SUMPRODUCT(C$11:C15,F$11:F15,D$11:D15))/F15</f>
        <v>61.099063296061956</v>
      </c>
      <c r="M15" s="43">
        <f>(SUMPRODUCT(C$10:C14,F$10:F14,G$10:G14)-SUMPRODUCT(C$11:C15,F$11:F15,D$11:D15))/F15/C15</f>
        <v>299.5149634595514</v>
      </c>
      <c r="N15" s="13"/>
      <c r="S15" s="6"/>
    </row>
    <row r="16" spans="2:19" ht="12.75">
      <c r="B16" s="3">
        <v>6</v>
      </c>
      <c r="C16" s="9">
        <v>0.1630631518262424</v>
      </c>
      <c r="D16" s="8">
        <v>182.3364911239891</v>
      </c>
      <c r="F16" s="27">
        <f t="shared" si="0"/>
        <v>0.7462153966366276</v>
      </c>
      <c r="G16" s="29">
        <f t="shared" si="3"/>
        <v>100.00000000000003</v>
      </c>
      <c r="I16" s="43">
        <f t="shared" si="1"/>
        <v>55.84095616036789</v>
      </c>
      <c r="J16" s="43">
        <f t="shared" si="2"/>
        <v>342.44987622875806</v>
      </c>
      <c r="K16" s="44"/>
      <c r="L16" s="43">
        <f>(SUMPRODUCT(C$10:C15,F$10:F15,G$10:G15)-SUMPRODUCT(C$11:C16,F$11:F16,D$11:D16))/F16</f>
        <v>55.840956160367945</v>
      </c>
      <c r="M16" s="43">
        <f>(SUMPRODUCT(C$10:C15,F$10:F15,G$10:G15)-SUMPRODUCT(C$11:C16,F$11:F16,D$11:D16))/F16/C16</f>
        <v>342.4498762287584</v>
      </c>
      <c r="N16" s="13"/>
      <c r="S16" s="6"/>
    </row>
    <row r="17" spans="2:19" ht="12.75">
      <c r="B17" s="3">
        <v>7</v>
      </c>
      <c r="C17" s="9">
        <v>0.13032184506662478</v>
      </c>
      <c r="D17" s="8">
        <v>194.88826395088776</v>
      </c>
      <c r="F17" s="27">
        <f t="shared" si="0"/>
        <v>0.7106813301301215</v>
      </c>
      <c r="G17" s="29">
        <f t="shared" si="3"/>
        <v>100.00000000000003</v>
      </c>
      <c r="I17" s="43">
        <f t="shared" si="1"/>
        <v>50.35643677023068</v>
      </c>
      <c r="J17" s="43">
        <f t="shared" si="2"/>
        <v>386.40058191692134</v>
      </c>
      <c r="K17" s="44"/>
      <c r="L17" s="43">
        <f>(SUMPRODUCT(C$10:C16,F$10:F16,G$10:G16)-SUMPRODUCT(C$11:C17,F$11:F17,D$11:D17))/F17</f>
        <v>50.35643677023079</v>
      </c>
      <c r="M17" s="43">
        <f>(SUMPRODUCT(C$10:C16,F$10:F16,G$10:G16)-SUMPRODUCT(C$11:C17,F$11:F17,D$11:D17))/F17/C17</f>
        <v>386.4005819169222</v>
      </c>
      <c r="N17" s="13"/>
      <c r="S17" s="6"/>
    </row>
    <row r="18" spans="2:19" ht="12.75">
      <c r="B18" s="3">
        <v>8</v>
      </c>
      <c r="C18" s="9">
        <v>0.10413146004199421</v>
      </c>
      <c r="D18" s="8">
        <v>208.06426419111082</v>
      </c>
      <c r="F18" s="27">
        <f t="shared" si="0"/>
        <v>0.6768393620286872</v>
      </c>
      <c r="G18" s="29">
        <f t="shared" si="3"/>
        <v>100.00000000000003</v>
      </c>
      <c r="I18" s="43">
        <f t="shared" si="1"/>
        <v>44.892016727954285</v>
      </c>
      <c r="J18" s="43">
        <f t="shared" si="2"/>
        <v>431.10906838192994</v>
      </c>
      <c r="K18" s="44"/>
      <c r="L18" s="43">
        <f>(SUMPRODUCT(C$10:C17,F$10:F17,G$10:G17)-SUMPRODUCT(C$11:C18,F$11:F18,D$11:D18))/F18</f>
        <v>44.892016727954385</v>
      </c>
      <c r="M18" s="43">
        <f>(SUMPRODUCT(C$10:C17,F$10:F17,G$10:G17)-SUMPRODUCT(C$11:C18,F$11:F18,D$11:D18))/F18/C18</f>
        <v>431.1090683819309</v>
      </c>
      <c r="N18" s="13"/>
      <c r="S18" s="6"/>
    </row>
    <row r="19" spans="2:19" ht="12.75">
      <c r="B19" s="3">
        <v>9</v>
      </c>
      <c r="C19" s="9">
        <v>0.08318194302904008</v>
      </c>
      <c r="D19" s="8">
        <v>221.8213189860405</v>
      </c>
      <c r="F19" s="27">
        <f t="shared" si="0"/>
        <v>0.6446089162177973</v>
      </c>
      <c r="G19" s="29">
        <f t="shared" si="3"/>
        <v>100.00000000000003</v>
      </c>
      <c r="I19" s="43">
        <f t="shared" si="1"/>
        <v>39.618892550238044</v>
      </c>
      <c r="J19" s="43">
        <f t="shared" si="2"/>
        <v>476.29198246074253</v>
      </c>
      <c r="K19" s="44"/>
      <c r="L19" s="43">
        <f>(SUMPRODUCT(C$10:C18,F$10:F18,G$10:G18)-SUMPRODUCT(C$11:C19,F$11:F19,D$11:D19))/F19</f>
        <v>39.61889255023817</v>
      </c>
      <c r="M19" s="43">
        <f>(SUMPRODUCT(C$10:C18,F$10:F18,G$10:G18)-SUMPRODUCT(C$11:C19,F$11:F19,D$11:D19))/F19/C19</f>
        <v>476.29198246074407</v>
      </c>
      <c r="N19" s="13"/>
      <c r="S19" s="6"/>
    </row>
    <row r="20" spans="2:19" ht="12.75">
      <c r="B20" s="3">
        <v>10</v>
      </c>
      <c r="C20" s="9">
        <v>0.06642611180759782</v>
      </c>
      <c r="D20" s="8">
        <v>236.10459843938847</v>
      </c>
      <c r="F20" s="27">
        <f t="shared" si="0"/>
        <v>0.6139132535407593</v>
      </c>
      <c r="G20" s="29">
        <f t="shared" si="3"/>
        <v>100.00000000000003</v>
      </c>
      <c r="I20" s="43">
        <f t="shared" si="1"/>
        <v>34.65043074157634</v>
      </c>
      <c r="J20" s="43">
        <f t="shared" si="2"/>
        <v>521.6387019902771</v>
      </c>
      <c r="K20" s="44"/>
      <c r="L20" s="43">
        <f>(SUMPRODUCT(C$10:C19,F$10:F19,G$10:G19)-SUMPRODUCT(C$11:C20,F$11:F20,D$11:D20))/F20</f>
        <v>34.65043074157644</v>
      </c>
      <c r="M20" s="43">
        <f>(SUMPRODUCT(C$10:C19,F$10:F19,G$10:G19)-SUMPRODUCT(C$11:C20,F$11:F20,D$11:D20))/F20/C20</f>
        <v>521.6387019902786</v>
      </c>
      <c r="N20" s="13"/>
      <c r="S20" s="6"/>
    </row>
    <row r="21" spans="2:19" ht="12.75">
      <c r="B21" s="3">
        <v>11</v>
      </c>
      <c r="C21" s="9">
        <v>0.0530250423070858</v>
      </c>
      <c r="D21" s="8">
        <v>250.8480088049654</v>
      </c>
      <c r="F21" s="27">
        <f t="shared" si="0"/>
        <v>0.5846792890864374</v>
      </c>
      <c r="G21" s="29">
        <f t="shared" si="3"/>
        <v>100.00000000000003</v>
      </c>
      <c r="I21" s="43">
        <f t="shared" si="1"/>
        <v>30.056467738921395</v>
      </c>
      <c r="J21" s="43">
        <f t="shared" si="2"/>
        <v>566.8353372516765</v>
      </c>
      <c r="K21" s="44"/>
      <c r="L21" s="43">
        <f>(SUMPRODUCT(C$10:C20,F$10:F20,G$10:G20)-SUMPRODUCT(C$11:C21,F$11:F21,D$11:D21))/F21</f>
        <v>30.056467738921576</v>
      </c>
      <c r="M21" s="43">
        <f>(SUMPRODUCT(C$10:C20,F$10:F20,G$10:G20)-SUMPRODUCT(C$11:C21,F$11:F21,D$11:D21))/F21/C21</f>
        <v>566.8353372516799</v>
      </c>
      <c r="N21" s="13"/>
      <c r="S21" s="6"/>
    </row>
    <row r="22" spans="2:19" ht="12.75">
      <c r="B22" s="3">
        <v>12</v>
      </c>
      <c r="C22" s="9">
        <v>0.04231525636206984</v>
      </c>
      <c r="D22" s="8">
        <v>265.9750570415236</v>
      </c>
      <c r="F22" s="27">
        <f t="shared" si="0"/>
        <v>0.5568374181775595</v>
      </c>
      <c r="G22" s="29">
        <f t="shared" si="3"/>
        <v>100.00000000000003</v>
      </c>
      <c r="I22" s="43">
        <f t="shared" si="1"/>
        <v>25.872117843483245</v>
      </c>
      <c r="J22" s="43">
        <f t="shared" si="2"/>
        <v>611.4134727699359</v>
      </c>
      <c r="K22" s="44"/>
      <c r="L22" s="43">
        <f>(SUMPRODUCT(C$10:C21,F$10:F21,G$10:G21)-SUMPRODUCT(C$11:C22,F$11:F22,D$11:D22))/F22</f>
        <v>25.87211784348346</v>
      </c>
      <c r="M22" s="43">
        <f>(SUMPRODUCT(C$10:C21,F$10:F21,G$10:G21)-SUMPRODUCT(C$11:C22,F$11:F22,D$11:D22))/F22/C22</f>
        <v>611.4134727699409</v>
      </c>
      <c r="N22" s="13"/>
      <c r="S22" s="6"/>
    </row>
    <row r="23" spans="2:19" ht="12.75">
      <c r="B23" s="3">
        <v>13</v>
      </c>
      <c r="C23" s="9">
        <v>0.03375775743745574</v>
      </c>
      <c r="D23" s="8">
        <v>281.40018742265374</v>
      </c>
      <c r="F23" s="27">
        <f t="shared" si="0"/>
        <v>0.5303213506452946</v>
      </c>
      <c r="G23" s="29">
        <f t="shared" si="3"/>
        <v>100.00000000000003</v>
      </c>
      <c r="I23" s="43">
        <f t="shared" si="1"/>
        <v>22.109386383806232</v>
      </c>
      <c r="J23" s="43">
        <f t="shared" si="2"/>
        <v>654.9423913827546</v>
      </c>
      <c r="K23" s="44"/>
      <c r="L23" s="43">
        <f>(SUMPRODUCT(C$10:C22,F$10:F22,G$10:G22)-SUMPRODUCT(C$11:C23,F$11:F23,D$11:D23))/F23</f>
        <v>22.10938638380646</v>
      </c>
      <c r="M23" s="43">
        <f>(SUMPRODUCT(C$10:C22,F$10:F22,G$10:G22)-SUMPRODUCT(C$11:C23,F$11:F23,D$11:D23))/F23/C23</f>
        <v>654.9423913827613</v>
      </c>
      <c r="N23" s="13"/>
      <c r="S23" s="6"/>
    </row>
    <row r="24" spans="2:19" ht="12.75">
      <c r="B24" s="3">
        <v>14</v>
      </c>
      <c r="C24" s="9">
        <v>0.0269214064632817</v>
      </c>
      <c r="D24" s="8">
        <v>297.03055653344796</v>
      </c>
      <c r="F24" s="27">
        <f t="shared" si="0"/>
        <v>0.5050679529955189</v>
      </c>
      <c r="G24" s="29">
        <f t="shared" si="3"/>
        <v>100.00000000000003</v>
      </c>
      <c r="I24" s="43">
        <f t="shared" si="1"/>
        <v>18.762939889477654</v>
      </c>
      <c r="J24" s="43">
        <f t="shared" si="2"/>
        <v>696.9524387616435</v>
      </c>
      <c r="K24" s="44"/>
      <c r="L24" s="43">
        <f>(SUMPRODUCT(C$10:C23,F$10:F23,G$10:G23)-SUMPRODUCT(C$11:C24,F$11:F24,D$11:D24))/F24</f>
        <v>18.762939889477934</v>
      </c>
      <c r="M24" s="43">
        <f>(SUMPRODUCT(C$10:C23,F$10:F23,G$10:G23)-SUMPRODUCT(C$11:C24,F$11:F24,D$11:D24))/F24/C24</f>
        <v>696.952438761654</v>
      </c>
      <c r="N24" s="13"/>
      <c r="S24" s="6"/>
    </row>
    <row r="25" spans="2:19" ht="12.75">
      <c r="B25" s="3">
        <v>15</v>
      </c>
      <c r="C25" s="9">
        <v>0.021461529861276467</v>
      </c>
      <c r="D25" s="8">
        <v>312.7681781076758</v>
      </c>
      <c r="F25" s="27">
        <f t="shared" si="0"/>
        <v>0.4810170980909702</v>
      </c>
      <c r="G25" s="29">
        <f t="shared" si="3"/>
        <v>100.00000000000003</v>
      </c>
      <c r="I25" s="43">
        <f t="shared" si="1"/>
        <v>15.815350968481207</v>
      </c>
      <c r="J25" s="43">
        <f t="shared" si="2"/>
        <v>736.9162902509205</v>
      </c>
      <c r="K25" s="44"/>
      <c r="L25" s="43">
        <f>(SUMPRODUCT(C$10:C24,F$10:F24,G$10:G24)-SUMPRODUCT(C$11:C25,F$11:F25,D$11:D25))/F25</f>
        <v>15.815350968481546</v>
      </c>
      <c r="M25" s="43">
        <f>(SUMPRODUCT(C$10:C24,F$10:F24,G$10:G24)-SUMPRODUCT(C$11:C25,F$11:F25,D$11:D25))/F25/C25</f>
        <v>736.9162902509363</v>
      </c>
      <c r="N25" s="13"/>
      <c r="S25" s="6"/>
    </row>
    <row r="26" spans="2:19" ht="12.75">
      <c r="B26" s="3">
        <v>16</v>
      </c>
      <c r="C26" s="9">
        <v>0.0171020922236151</v>
      </c>
      <c r="D26" s="8">
        <v>328.512337794845</v>
      </c>
      <c r="F26" s="27">
        <f t="shared" si="0"/>
        <v>0.4581115219914002</v>
      </c>
      <c r="G26" s="29">
        <f t="shared" si="3"/>
        <v>100.00000000000003</v>
      </c>
      <c r="I26" s="43">
        <f t="shared" si="1"/>
        <v>13.241330854776459</v>
      </c>
      <c r="J26" s="43">
        <f t="shared" si="2"/>
        <v>774.2521021195533</v>
      </c>
      <c r="K26" s="44"/>
      <c r="L26" s="43">
        <f>(SUMPRODUCT(C$10:C25,F$10:F25,G$10:G25)-SUMPRODUCT(C$11:C26,F$11:F26,D$11:D26))/F26</f>
        <v>13.24133085477686</v>
      </c>
      <c r="M26" s="43">
        <f>(SUMPRODUCT(C$10:C25,F$10:F25,G$10:G25)-SUMPRODUCT(C$11:C26,F$11:F26,D$11:D26))/F26/C26</f>
        <v>774.2521021195769</v>
      </c>
      <c r="N26" s="13"/>
      <c r="S26" s="6"/>
    </row>
    <row r="27" spans="2:19" ht="12.75">
      <c r="B27" s="3">
        <v>17</v>
      </c>
      <c r="C27" s="9">
        <v>0.013622568948167268</v>
      </c>
      <c r="D27" s="8">
        <v>344.16215404007875</v>
      </c>
      <c r="F27" s="27">
        <f t="shared" si="0"/>
        <v>0.43629668761085727</v>
      </c>
      <c r="G27" s="29">
        <f t="shared" si="3"/>
        <v>100.00000000000003</v>
      </c>
      <c r="I27" s="43">
        <f t="shared" si="1"/>
        <v>11.010744408234132</v>
      </c>
      <c r="J27" s="43">
        <f t="shared" si="2"/>
        <v>808.2722466026114</v>
      </c>
      <c r="K27" s="44"/>
      <c r="L27" s="43">
        <f>(SUMPRODUCT(C$10:C26,F$10:F26,G$10:G26)-SUMPRODUCT(C$11:C27,F$11:F27,D$11:D27))/F27</f>
        <v>11.010744408234535</v>
      </c>
      <c r="M27" s="43">
        <f>(SUMPRODUCT(C$10:C26,F$10:F26,G$10:G26)-SUMPRODUCT(C$11:C27,F$11:F27,D$11:D27))/F27/C27</f>
        <v>808.2722466026411</v>
      </c>
      <c r="N27" s="13"/>
      <c r="S27" s="6"/>
    </row>
    <row r="28" spans="2:19" ht="12.75">
      <c r="B28" s="3">
        <v>18</v>
      </c>
      <c r="C28" s="9">
        <v>0.010846289396530779</v>
      </c>
      <c r="D28" s="8">
        <v>359.61914798434174</v>
      </c>
      <c r="F28" s="27">
        <f t="shared" si="0"/>
        <v>0.41552065486748313</v>
      </c>
      <c r="G28" s="29">
        <f t="shared" si="3"/>
        <v>100.00000000000003</v>
      </c>
      <c r="I28" s="43">
        <f t="shared" si="1"/>
        <v>9.091118016631402</v>
      </c>
      <c r="J28" s="43">
        <f t="shared" si="2"/>
        <v>838.1777107606243</v>
      </c>
      <c r="K28" s="44"/>
      <c r="L28" s="43">
        <f>(SUMPRODUCT(C$10:C27,F$10:F27,G$10:G27)-SUMPRODUCT(C$11:C28,F$11:F28,D$11:D28))/F28</f>
        <v>9.0911180166317</v>
      </c>
      <c r="M28" s="43">
        <f>(SUMPRODUCT(C$10:C27,F$10:F27,G$10:G27)-SUMPRODUCT(C$11:C28,F$11:F28,D$11:D28))/F28/C28</f>
        <v>838.1777107606518</v>
      </c>
      <c r="N28" s="13"/>
      <c r="S28" s="6"/>
    </row>
    <row r="29" spans="2:19" ht="12.75">
      <c r="B29" s="3">
        <v>19</v>
      </c>
      <c r="C29" s="9">
        <v>0.008631910953335055</v>
      </c>
      <c r="D29" s="8">
        <v>374.78968446552744</v>
      </c>
      <c r="F29" s="27">
        <f t="shared" si="0"/>
        <v>0.3957339570166506</v>
      </c>
      <c r="G29" s="29">
        <f t="shared" si="3"/>
        <v>100.00000000000003</v>
      </c>
      <c r="I29" s="43">
        <f t="shared" si="1"/>
        <v>7.449383121563731</v>
      </c>
      <c r="J29" s="43">
        <f t="shared" si="2"/>
        <v>863.0050937545367</v>
      </c>
      <c r="K29" s="44"/>
      <c r="L29" s="43">
        <f>(SUMPRODUCT(C$10:C28,F$10:F28,G$10:G28)-SUMPRODUCT(C$11:C29,F$11:F29,D$11:D29))/F29</f>
        <v>7.4493831215640895</v>
      </c>
      <c r="M29" s="43">
        <f>(SUMPRODUCT(C$10:C28,F$10:F28,G$10:G28)-SUMPRODUCT(C$11:C29,F$11:F29,D$11:D29))/F29/C29</f>
        <v>863.0050937545782</v>
      </c>
      <c r="N29" s="13"/>
      <c r="S29" s="6"/>
    </row>
    <row r="30" spans="2:19" ht="12.75">
      <c r="B30" s="3">
        <v>20</v>
      </c>
      <c r="C30" s="9">
        <v>0.006866443469871343</v>
      </c>
      <c r="D30" s="8">
        <v>389.58715793671297</v>
      </c>
      <c r="F30" s="27">
        <f t="shared" si="0"/>
        <v>0.3768894828730006</v>
      </c>
      <c r="G30" s="29">
        <f t="shared" si="3"/>
        <v>100.00000000000003</v>
      </c>
      <c r="I30" s="43">
        <f t="shared" si="1"/>
        <v>6.053124731181818</v>
      </c>
      <c r="J30" s="43">
        <f t="shared" si="2"/>
        <v>881.5516734014902</v>
      </c>
      <c r="K30" s="44"/>
      <c r="L30" s="43">
        <f>(SUMPRODUCT(C$10:C29,F$10:F29,G$10:G29)-SUMPRODUCT(C$11:C30,F$11:F30,D$11:D30))/F30</f>
        <v>6.053124731182108</v>
      </c>
      <c r="M30" s="43">
        <f>(SUMPRODUCT(C$10:C29,F$10:F29,G$10:G29)-SUMPRODUCT(C$11:C30,F$11:F30,D$11:D30))/F30/C30</f>
        <v>881.5516734015325</v>
      </c>
      <c r="N30" s="13"/>
      <c r="S30" s="6"/>
    </row>
    <row r="31" spans="2:19" ht="12.75">
      <c r="B31" s="3">
        <v>21</v>
      </c>
      <c r="C31" s="9">
        <v>0.005459481737120826</v>
      </c>
      <c r="D31" s="8">
        <v>403.93381980593915</v>
      </c>
      <c r="F31" s="27">
        <f t="shared" si="0"/>
        <v>0.35894236464095297</v>
      </c>
      <c r="G31" s="29">
        <f t="shared" si="3"/>
        <v>100.00000000000003</v>
      </c>
      <c r="I31" s="43">
        <f t="shared" si="1"/>
        <v>4.871488219841421</v>
      </c>
      <c r="J31" s="43">
        <f t="shared" si="2"/>
        <v>892.2986566139708</v>
      </c>
      <c r="K31" s="44"/>
      <c r="L31" s="43">
        <f>(SUMPRODUCT(C$10:C30,F$10:F30,G$10:G30)-SUMPRODUCT(C$11:C31,F$11:F31,D$11:D31))/F31</f>
        <v>4.871488219841712</v>
      </c>
      <c r="M31" s="43">
        <f>(SUMPRODUCT(C$10:C30,F$10:F30,G$10:G30)-SUMPRODUCT(C$11:C31,F$11:F31,D$11:D31))/F31/C31</f>
        <v>892.2986566140243</v>
      </c>
      <c r="N31" s="13"/>
      <c r="S31" s="6"/>
    </row>
    <row r="32" spans="2:19" ht="12.75">
      <c r="B32" s="3">
        <v>22</v>
      </c>
      <c r="C32" s="9">
        <v>0.004338671974416869</v>
      </c>
      <c r="D32" s="8">
        <v>417.7621743150748</v>
      </c>
      <c r="F32" s="27">
        <f t="shared" si="0"/>
        <v>0.3418498710866219</v>
      </c>
      <c r="G32" s="29">
        <f t="shared" si="3"/>
        <v>100.00000000000003</v>
      </c>
      <c r="I32" s="43">
        <f t="shared" si="1"/>
        <v>3.8757751755589083</v>
      </c>
      <c r="J32" s="43">
        <f t="shared" si="2"/>
        <v>893.3091043555614</v>
      </c>
      <c r="K32" s="44"/>
      <c r="L32" s="43">
        <f>(SUMPRODUCT(C$10:C31,F$10:F31,G$10:G31)-SUMPRODUCT(C$11:C32,F$11:F32,D$11:D32))/F32</f>
        <v>3.8757751755592107</v>
      </c>
      <c r="M32" s="43">
        <f>(SUMPRODUCT(C$10:C31,F$10:F31,G$10:G31)-SUMPRODUCT(C$11:C32,F$11:F32,D$11:D32))/F32/C32</f>
        <v>893.3091043556311</v>
      </c>
      <c r="N32" s="13"/>
      <c r="S32" s="6"/>
    </row>
    <row r="33" spans="2:19" ht="12.75">
      <c r="B33" s="3">
        <v>23</v>
      </c>
      <c r="C33" s="9">
        <v>0.0034461550852156256</v>
      </c>
      <c r="D33" s="8">
        <v>431.01590473117835</v>
      </c>
      <c r="F33" s="27">
        <f t="shared" si="0"/>
        <v>0.3255713057967827</v>
      </c>
      <c r="G33" s="29">
        <f t="shared" si="3"/>
        <v>100.00000000000003</v>
      </c>
      <c r="I33" s="43">
        <f t="shared" si="1"/>
        <v>3.039776839752462</v>
      </c>
      <c r="J33" s="43">
        <f t="shared" si="2"/>
        <v>882.0777836706857</v>
      </c>
      <c r="K33" s="44"/>
      <c r="L33" s="43">
        <f>(SUMPRODUCT(C$10:C32,F$10:F32,G$10:G32)-SUMPRODUCT(C$11:C33,F$11:F33,D$11:D33))/F33</f>
        <v>3.039776839752847</v>
      </c>
      <c r="M33" s="43">
        <f>(SUMPRODUCT(C$10:C32,F$10:F32,G$10:G32)-SUMPRODUCT(C$11:C33,F$11:F33,D$11:D33))/F33/C33</f>
        <v>882.0777836707974</v>
      </c>
      <c r="N33" s="13"/>
      <c r="S33" s="6"/>
    </row>
    <row r="34" spans="2:19" ht="12.75">
      <c r="B34" s="3">
        <v>24</v>
      </c>
      <c r="C34" s="9">
        <v>0.002735640614366209</v>
      </c>
      <c r="D34" s="8">
        <v>443.65032626103397</v>
      </c>
      <c r="F34" s="27">
        <f t="shared" si="0"/>
        <v>0.31006791028265024</v>
      </c>
      <c r="G34" s="29">
        <f t="shared" si="3"/>
        <v>100.00000000000003</v>
      </c>
      <c r="I34" s="43">
        <f t="shared" si="1"/>
        <v>2.3399441145912205</v>
      </c>
      <c r="J34" s="43">
        <f t="shared" si="2"/>
        <v>855.3550865939811</v>
      </c>
      <c r="K34" s="44"/>
      <c r="L34" s="43">
        <f>(SUMPRODUCT(C$10:C33,F$10:F33,G$10:G33)-SUMPRODUCT(C$11:C34,F$11:F34,D$11:D34))/F34</f>
        <v>2.3399441145914945</v>
      </c>
      <c r="M34" s="43">
        <f>(SUMPRODUCT(C$10:C33,F$10:F33,G$10:G33)-SUMPRODUCT(C$11:C34,F$11:F34,D$11:D34))/F34/C34</f>
        <v>855.3550865940813</v>
      </c>
      <c r="N34" s="13"/>
      <c r="S34" s="6"/>
    </row>
    <row r="35" spans="2:19" ht="12.75">
      <c r="B35" s="3">
        <v>25</v>
      </c>
      <c r="C35" s="9">
        <v>0.0021701727568142564</v>
      </c>
      <c r="D35" s="8">
        <v>455.6323931174283</v>
      </c>
      <c r="F35" s="27">
        <f t="shared" si="0"/>
        <v>0.2953027716977621</v>
      </c>
      <c r="G35" s="29">
        <f t="shared" si="3"/>
        <v>100.00000000000003</v>
      </c>
      <c r="I35" s="43">
        <f t="shared" si="1"/>
        <v>1.7553825781637085</v>
      </c>
      <c r="J35" s="43">
        <f t="shared" si="2"/>
        <v>808.8676685539789</v>
      </c>
      <c r="K35" s="44"/>
      <c r="L35" s="43">
        <f>(SUMPRODUCT(C$10:C34,F$10:F34,G$10:G34)-SUMPRODUCT(C$11:C35,F$11:F35,D$11:D35))/F35</f>
        <v>1.7553825781639916</v>
      </c>
      <c r="M35" s="43">
        <f>(SUMPRODUCT(C$10:C34,F$10:F34,G$10:G34)-SUMPRODUCT(C$11:C35,F$11:F35,D$11:D35))/F35/C35</f>
        <v>808.8676685541093</v>
      </c>
      <c r="N35" s="13"/>
      <c r="S35" s="6"/>
    </row>
    <row r="36" spans="2:19" ht="12.75">
      <c r="B36" s="3">
        <v>26</v>
      </c>
      <c r="C36" s="9">
        <v>0.0017202351794894705</v>
      </c>
      <c r="D36" s="8">
        <v>466.9403118987156</v>
      </c>
      <c r="F36" s="27">
        <f t="shared" si="0"/>
        <v>0.2812407349502496</v>
      </c>
      <c r="G36" s="29">
        <f t="shared" si="3"/>
        <v>100.00000000000003</v>
      </c>
      <c r="I36" s="43">
        <f t="shared" si="1"/>
        <v>1.2677726952874344</v>
      </c>
      <c r="J36" s="43">
        <f t="shared" si="2"/>
        <v>736.9763799759534</v>
      </c>
      <c r="K36" s="44"/>
      <c r="L36" s="43">
        <f>(SUMPRODUCT(C$10:C35,F$10:F35,G$10:G35)-SUMPRODUCT(C$11:C36,F$11:F36,D$11:D36))/F36</f>
        <v>1.2677726952877921</v>
      </c>
      <c r="M36" s="43">
        <f>(SUMPRODUCT(C$10:C35,F$10:F35,G$10:G35)-SUMPRODUCT(C$11:C36,F$11:F36,D$11:D36))/F36/C36</f>
        <v>736.9763799761614</v>
      </c>
      <c r="N36" s="13"/>
      <c r="S36" s="6"/>
    </row>
    <row r="37" spans="2:14" ht="12.75">
      <c r="B37" s="3">
        <v>27</v>
      </c>
      <c r="C37" s="9">
        <v>0.0013623436908670452</v>
      </c>
      <c r="D37" s="8">
        <v>477.5628304015709</v>
      </c>
      <c r="F37" s="27">
        <f t="shared" si="0"/>
        <v>0.2678483190002377</v>
      </c>
      <c r="G37" s="29">
        <f t="shared" si="3"/>
        <v>100.00000000000003</v>
      </c>
      <c r="I37" s="43">
        <f t="shared" si="1"/>
        <v>0.8611813149080115</v>
      </c>
      <c r="J37" s="43">
        <f t="shared" si="2"/>
        <v>632.132200325987</v>
      </c>
      <c r="K37" s="44"/>
      <c r="L37" s="43">
        <f>(SUMPRODUCT(C$10:C36,F$10:F36,G$10:G36)-SUMPRODUCT(C$11:C37,F$11:F37,D$11:D37))/F37</f>
        <v>0.8611813149083833</v>
      </c>
      <c r="M37" s="43">
        <f>(SUMPRODUCT(C$10:C36,F$10:F36,G$10:G36)-SUMPRODUCT(C$11:C37,F$11:F37,D$11:D37))/F37/C37</f>
        <v>632.1322003262599</v>
      </c>
      <c r="N37" s="13"/>
    </row>
    <row r="38" spans="2:14" ht="12.75">
      <c r="B38" s="3">
        <v>28</v>
      </c>
      <c r="C38" s="9">
        <v>0.0010777446444701561</v>
      </c>
      <c r="D38" s="8">
        <v>487.49827985764693</v>
      </c>
      <c r="F38" s="27">
        <f t="shared" si="0"/>
        <v>0.2550936371430836</v>
      </c>
      <c r="G38" s="29">
        <f t="shared" si="3"/>
        <v>100.00000000000003</v>
      </c>
      <c r="I38" s="43">
        <f t="shared" si="1"/>
        <v>0.5218878078894593</v>
      </c>
      <c r="J38" s="43">
        <f t="shared" si="2"/>
        <v>484.24068778001794</v>
      </c>
      <c r="K38" s="44"/>
      <c r="L38" s="43">
        <f>(SUMPRODUCT(C$10:C37,F$10:F37,G$10:G37)-SUMPRODUCT(C$11:C38,F$11:F38,D$11:D38))/F38</f>
        <v>0.521887807889852</v>
      </c>
      <c r="M38" s="43">
        <f>(SUMPRODUCT(C$10:C37,F$10:F37,G$10:G37)-SUMPRODUCT(C$11:C38,F$11:F38,D$11:D38))/F38/C38</f>
        <v>484.2406877803823</v>
      </c>
      <c r="N38" s="13"/>
    </row>
    <row r="39" spans="2:14" ht="12.75">
      <c r="B39" s="3">
        <v>29</v>
      </c>
      <c r="C39" s="9">
        <v>0.0008515131106601368</v>
      </c>
      <c r="D39" s="8">
        <v>496.7534500416534</v>
      </c>
      <c r="F39" s="27">
        <f t="shared" si="0"/>
        <v>0.24294632108865097</v>
      </c>
      <c r="G39" s="29">
        <f t="shared" si="3"/>
        <v>100.00000000000003</v>
      </c>
      <c r="I39" s="43">
        <f t="shared" si="1"/>
        <v>0.2381533104771757</v>
      </c>
      <c r="J39" s="43">
        <f t="shared" si="2"/>
        <v>279.6824940165008</v>
      </c>
      <c r="K39" s="44"/>
      <c r="L39" s="43">
        <f>(SUMPRODUCT(C$10:C38,F$10:F38,G$10:G38)-SUMPRODUCT(C$11:C39,F$11:F39,D$11:D39))/F39</f>
        <v>0.23815331047756721</v>
      </c>
      <c r="M39" s="43">
        <f>(SUMPRODUCT(C$10:C38,F$10:F38,G$10:G38)-SUMPRODUCT(C$11:C39,F$11:F39,D$11:D39))/F39/C39</f>
        <v>279.6824940169606</v>
      </c>
      <c r="N39" s="13"/>
    </row>
    <row r="40" spans="2:14" ht="12.75">
      <c r="B40" s="3">
        <v>30</v>
      </c>
      <c r="C40" s="9">
        <v>0.0006717620990522245</v>
      </c>
      <c r="D40" s="8">
        <v>505.3423720976517</v>
      </c>
      <c r="F40" s="30">
        <f t="shared" si="0"/>
        <v>0.23137744865585813</v>
      </c>
      <c r="G40" s="31">
        <v>0</v>
      </c>
      <c r="I40" s="45">
        <f t="shared" si="1"/>
        <v>0</v>
      </c>
      <c r="J40" s="45">
        <f t="shared" si="2"/>
        <v>0</v>
      </c>
      <c r="K40" s="44"/>
      <c r="L40" s="45">
        <f>(SUMPRODUCT(C$10:C39,F$10:F39,G$10:G39)-SUMPRODUCT(C$11:C40,F$11:F40,D$11:D40))/F40</f>
        <v>2.4567398072296456E-13</v>
      </c>
      <c r="M40" s="45">
        <f>(SUMPRODUCT(C$10:C39,F$10:F39,G$10:G39)-SUMPRODUCT(C$11:C40,F$11:F40,D$11:D40))/F40/C40</f>
        <v>3.657157512601276E-10</v>
      </c>
      <c r="N40" s="13"/>
    </row>
    <row r="42" spans="4:5" ht="12.75">
      <c r="D42" s="2"/>
      <c r="E42" s="2"/>
    </row>
    <row r="43" ht="12.75">
      <c r="C43" s="7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  <ignoredErrors>
    <ignoredError sqref="G10" formulaRange="1"/>
    <ignoredError sqref="O2 O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43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12.140625" style="0" customWidth="1"/>
    <col min="4" max="6" width="11.7109375" style="0" customWidth="1"/>
    <col min="7" max="7" width="10.8515625" style="0" customWidth="1"/>
    <col min="8" max="8" width="2.7109375" style="0" customWidth="1"/>
    <col min="9" max="10" width="13.421875" style="0" customWidth="1"/>
    <col min="11" max="11" width="2.57421875" style="15" customWidth="1"/>
    <col min="12" max="13" width="13.421875" style="0" customWidth="1"/>
    <col min="14" max="14" width="6.28125" style="14" customWidth="1"/>
    <col min="16" max="16" width="12.00390625" style="0" customWidth="1"/>
  </cols>
  <sheetData>
    <row r="1" spans="1:16" ht="15.75">
      <c r="A1" s="19" t="s">
        <v>36</v>
      </c>
      <c r="P1" s="21" t="s">
        <v>3</v>
      </c>
    </row>
    <row r="2" spans="1:16" ht="12.75">
      <c r="A2" s="10" t="s">
        <v>19</v>
      </c>
      <c r="O2" s="16" t="s">
        <v>6</v>
      </c>
      <c r="P2" s="5" t="s">
        <v>52</v>
      </c>
    </row>
    <row r="3" spans="1:16" ht="12.75">
      <c r="A3" s="10" t="s">
        <v>17</v>
      </c>
      <c r="O3" s="17"/>
      <c r="P3" s="4" t="s">
        <v>5</v>
      </c>
    </row>
    <row r="4" spans="1:16" ht="12.75">
      <c r="A4" s="10" t="s">
        <v>24</v>
      </c>
      <c r="C4" s="1"/>
      <c r="I4" s="37" t="s">
        <v>32</v>
      </c>
      <c r="J4" s="37"/>
      <c r="L4" s="37" t="s">
        <v>32</v>
      </c>
      <c r="M4" s="37"/>
      <c r="O4" s="16" t="s">
        <v>7</v>
      </c>
      <c r="P4" s="5" t="s">
        <v>4</v>
      </c>
    </row>
    <row r="5" spans="9:16" ht="12.75">
      <c r="I5" s="38" t="s">
        <v>28</v>
      </c>
      <c r="J5" s="33"/>
      <c r="K5" s="34"/>
      <c r="L5" s="38" t="s">
        <v>29</v>
      </c>
      <c r="M5" s="33"/>
      <c r="N5" s="23"/>
      <c r="O5" s="17"/>
      <c r="P5" s="4"/>
    </row>
    <row r="6" spans="2:16" ht="12.75">
      <c r="B6" s="20" t="s">
        <v>13</v>
      </c>
      <c r="C6" s="20" t="s">
        <v>8</v>
      </c>
      <c r="D6" s="20" t="s">
        <v>2</v>
      </c>
      <c r="F6" s="20" t="s">
        <v>9</v>
      </c>
      <c r="G6" s="20" t="s">
        <v>10</v>
      </c>
      <c r="I6" s="22" t="s">
        <v>21</v>
      </c>
      <c r="J6" s="22" t="s">
        <v>23</v>
      </c>
      <c r="K6" s="35"/>
      <c r="L6" s="22" t="s">
        <v>21</v>
      </c>
      <c r="M6" s="22" t="s">
        <v>23</v>
      </c>
      <c r="N6" s="24"/>
      <c r="O6" s="16"/>
      <c r="P6" s="4"/>
    </row>
    <row r="7" spans="2:14" ht="12.75">
      <c r="B7" s="18"/>
      <c r="C7" s="20" t="s">
        <v>53</v>
      </c>
      <c r="D7" s="20" t="s">
        <v>14</v>
      </c>
      <c r="F7" s="20" t="s">
        <v>20</v>
      </c>
      <c r="G7" s="20" t="s">
        <v>1</v>
      </c>
      <c r="I7" s="22" t="s">
        <v>22</v>
      </c>
      <c r="J7" s="22" t="s">
        <v>22</v>
      </c>
      <c r="K7" s="35"/>
      <c r="L7" s="22" t="s">
        <v>22</v>
      </c>
      <c r="M7" s="22" t="s">
        <v>22</v>
      </c>
      <c r="N7" s="24"/>
    </row>
    <row r="8" spans="2:14" ht="12.75">
      <c r="B8" s="18"/>
      <c r="D8" s="20"/>
      <c r="G8" s="5"/>
      <c r="H8" s="4"/>
      <c r="I8" s="4"/>
      <c r="J8" s="4"/>
      <c r="K8" s="36"/>
      <c r="L8" s="4"/>
      <c r="M8" s="4"/>
      <c r="N8" s="25"/>
    </row>
    <row r="9" spans="2:14" ht="20.25">
      <c r="B9" s="1" t="s">
        <v>0</v>
      </c>
      <c r="C9" s="48" t="s">
        <v>16</v>
      </c>
      <c r="D9" s="48" t="s">
        <v>15</v>
      </c>
      <c r="F9" s="47" t="s">
        <v>11</v>
      </c>
      <c r="G9" s="47" t="s">
        <v>31</v>
      </c>
      <c r="I9" s="47" t="s">
        <v>33</v>
      </c>
      <c r="J9" s="47" t="s">
        <v>34</v>
      </c>
      <c r="K9" s="26"/>
      <c r="L9" s="47" t="s">
        <v>33</v>
      </c>
      <c r="M9" s="47" t="s">
        <v>34</v>
      </c>
      <c r="N9" s="26"/>
    </row>
    <row r="10" spans="2:14" ht="12.75">
      <c r="B10" s="3">
        <v>0</v>
      </c>
      <c r="C10" s="9">
        <v>1</v>
      </c>
      <c r="D10" s="8">
        <v>0</v>
      </c>
      <c r="F10" s="59"/>
      <c r="G10" s="29"/>
      <c r="I10" s="29"/>
      <c r="J10" s="29"/>
      <c r="K10" s="13"/>
      <c r="L10" s="29"/>
      <c r="M10" s="29"/>
      <c r="N10" s="13"/>
    </row>
    <row r="11" spans="2:14" ht="12.75">
      <c r="B11" s="3">
        <v>1</v>
      </c>
      <c r="C11" s="9">
        <v>0.6498323</v>
      </c>
      <c r="D11" s="8">
        <v>92.2775802982202</v>
      </c>
      <c r="F11" s="59"/>
      <c r="G11" s="29"/>
      <c r="I11" s="29"/>
      <c r="J11" s="29"/>
      <c r="K11" s="13"/>
      <c r="L11" s="29"/>
      <c r="M11" s="29"/>
      <c r="N11" s="13"/>
    </row>
    <row r="12" spans="2:16" ht="12.75">
      <c r="B12" s="3">
        <v>2</v>
      </c>
      <c r="C12" s="9">
        <v>0.4482333160105671</v>
      </c>
      <c r="D12" s="8">
        <v>116.50731928790347</v>
      </c>
      <c r="F12" s="59"/>
      <c r="G12" s="29"/>
      <c r="I12" s="29"/>
      <c r="J12" s="29"/>
      <c r="K12" s="13"/>
      <c r="L12" s="29"/>
      <c r="M12" s="29"/>
      <c r="N12" s="13"/>
      <c r="P12" s="32" t="s">
        <v>35</v>
      </c>
    </row>
    <row r="13" spans="2:17" ht="12.75">
      <c r="B13" s="3">
        <v>3</v>
      </c>
      <c r="C13" s="9">
        <v>0.3315510874231574</v>
      </c>
      <c r="D13" s="8">
        <v>136.69770239729797</v>
      </c>
      <c r="F13" s="59"/>
      <c r="G13" s="29"/>
      <c r="I13" s="29"/>
      <c r="J13" s="29"/>
      <c r="K13" s="13"/>
      <c r="L13" s="29"/>
      <c r="M13" s="29"/>
      <c r="N13" s="13"/>
      <c r="P13" s="10" t="s">
        <v>25</v>
      </c>
      <c r="Q13" s="6">
        <f>SUMPRODUCT(D10:D40,$C$10:$C$40,$F$10:$F$40)</f>
        <v>0</v>
      </c>
    </row>
    <row r="14" spans="2:17" ht="12.75">
      <c r="B14" s="3">
        <v>4</v>
      </c>
      <c r="C14" s="9">
        <v>0.2551589291993189</v>
      </c>
      <c r="D14" s="8">
        <v>159.27358384026255</v>
      </c>
      <c r="F14" s="59"/>
      <c r="G14" s="29"/>
      <c r="I14" s="29"/>
      <c r="J14" s="29"/>
      <c r="K14" s="13"/>
      <c r="L14" s="29"/>
      <c r="M14" s="29"/>
      <c r="N14" s="13"/>
      <c r="P14" s="10" t="s">
        <v>26</v>
      </c>
      <c r="Q14" s="6">
        <f>SUMPRODUCT(G10:G40,$C$10:$C$40,$F$10:$F$40)</f>
        <v>0</v>
      </c>
    </row>
    <row r="15" spans="2:14" ht="12.75">
      <c r="B15" s="3">
        <v>5</v>
      </c>
      <c r="C15" s="9">
        <v>0.20399335842969732</v>
      </c>
      <c r="D15" s="8">
        <v>170.44050869026037</v>
      </c>
      <c r="F15" s="59"/>
      <c r="G15" s="29"/>
      <c r="I15" s="29"/>
      <c r="J15" s="29"/>
      <c r="K15" s="13"/>
      <c r="L15" s="29"/>
      <c r="M15" s="29"/>
      <c r="N15" s="13"/>
    </row>
    <row r="16" spans="2:14" ht="12.75">
      <c r="B16" s="3">
        <v>6</v>
      </c>
      <c r="C16" s="9">
        <v>0.1630631518262424</v>
      </c>
      <c r="D16" s="8">
        <v>182.3364911239891</v>
      </c>
      <c r="F16" s="59"/>
      <c r="G16" s="29"/>
      <c r="I16" s="29"/>
      <c r="J16" s="29"/>
      <c r="K16" s="13"/>
      <c r="L16" s="29"/>
      <c r="M16" s="29"/>
      <c r="N16" s="13"/>
    </row>
    <row r="17" spans="2:14" ht="12.75">
      <c r="B17" s="3">
        <v>7</v>
      </c>
      <c r="C17" s="9">
        <v>0.13032184506662478</v>
      </c>
      <c r="D17" s="8">
        <v>194.88826395088776</v>
      </c>
      <c r="F17" s="59"/>
      <c r="G17" s="29"/>
      <c r="I17" s="29"/>
      <c r="J17" s="29"/>
      <c r="K17" s="13"/>
      <c r="L17" s="29"/>
      <c r="M17" s="29"/>
      <c r="N17" s="13"/>
    </row>
    <row r="18" spans="2:14" ht="12.75">
      <c r="B18" s="3">
        <v>8</v>
      </c>
      <c r="C18" s="9">
        <v>0.10413146004199421</v>
      </c>
      <c r="D18" s="8">
        <v>208.06426419111082</v>
      </c>
      <c r="F18" s="59"/>
      <c r="G18" s="29"/>
      <c r="I18" s="29"/>
      <c r="J18" s="29"/>
      <c r="K18" s="13"/>
      <c r="L18" s="29"/>
      <c r="M18" s="29"/>
      <c r="N18" s="13"/>
    </row>
    <row r="19" spans="2:14" ht="12.75">
      <c r="B19" s="3">
        <v>9</v>
      </c>
      <c r="C19" s="9">
        <v>0.08318194302904008</v>
      </c>
      <c r="D19" s="8">
        <v>221.8213189860405</v>
      </c>
      <c r="F19" s="59"/>
      <c r="G19" s="29"/>
      <c r="I19" s="29"/>
      <c r="J19" s="29"/>
      <c r="K19" s="13"/>
      <c r="L19" s="29"/>
      <c r="M19" s="29"/>
      <c r="N19" s="13"/>
    </row>
    <row r="20" spans="2:14" ht="12.75">
      <c r="B20" s="3">
        <v>10</v>
      </c>
      <c r="C20" s="9">
        <v>0.06642611180759782</v>
      </c>
      <c r="D20" s="8">
        <v>236.10459843938847</v>
      </c>
      <c r="F20" s="59"/>
      <c r="G20" s="29"/>
      <c r="I20" s="29"/>
      <c r="J20" s="29"/>
      <c r="K20" s="13"/>
      <c r="L20" s="29"/>
      <c r="M20" s="29"/>
      <c r="N20" s="13"/>
    </row>
    <row r="21" spans="2:14" ht="12.75">
      <c r="B21" s="3">
        <v>11</v>
      </c>
      <c r="C21" s="9">
        <v>0.0530250423070858</v>
      </c>
      <c r="D21" s="8">
        <v>250.8480088049654</v>
      </c>
      <c r="F21" s="59"/>
      <c r="G21" s="29"/>
      <c r="I21" s="29"/>
      <c r="J21" s="29"/>
      <c r="K21" s="13"/>
      <c r="L21" s="29"/>
      <c r="M21" s="29"/>
      <c r="N21" s="13"/>
    </row>
    <row r="22" spans="2:14" ht="12.75">
      <c r="B22" s="3">
        <v>12</v>
      </c>
      <c r="C22" s="9">
        <v>0.04231525636206984</v>
      </c>
      <c r="D22" s="8">
        <v>265.9750570415236</v>
      </c>
      <c r="F22" s="59"/>
      <c r="G22" s="29"/>
      <c r="I22" s="29"/>
      <c r="J22" s="29"/>
      <c r="K22" s="13"/>
      <c r="L22" s="29"/>
      <c r="M22" s="29"/>
      <c r="N22" s="13"/>
    </row>
    <row r="23" spans="2:14" ht="12.75">
      <c r="B23" s="3">
        <v>13</v>
      </c>
      <c r="C23" s="9">
        <v>0.03375775743745574</v>
      </c>
      <c r="D23" s="8">
        <v>281.40018742265374</v>
      </c>
      <c r="F23" s="59"/>
      <c r="G23" s="29"/>
      <c r="I23" s="29"/>
      <c r="J23" s="29"/>
      <c r="K23" s="13"/>
      <c r="L23" s="29"/>
      <c r="M23" s="29"/>
      <c r="N23" s="13"/>
    </row>
    <row r="24" spans="2:14" ht="12.75">
      <c r="B24" s="3">
        <v>14</v>
      </c>
      <c r="C24" s="9">
        <v>0.0269214064632817</v>
      </c>
      <c r="D24" s="8">
        <v>297.03055653344796</v>
      </c>
      <c r="F24" s="59"/>
      <c r="G24" s="29"/>
      <c r="I24" s="29"/>
      <c r="J24" s="29"/>
      <c r="K24" s="13"/>
      <c r="L24" s="29"/>
      <c r="M24" s="29"/>
      <c r="N24" s="13"/>
    </row>
    <row r="25" spans="2:14" ht="12.75">
      <c r="B25" s="3">
        <v>15</v>
      </c>
      <c r="C25" s="9">
        <v>0.021461529861276467</v>
      </c>
      <c r="D25" s="8">
        <v>312.7681781076758</v>
      </c>
      <c r="F25" s="59"/>
      <c r="G25" s="29"/>
      <c r="I25" s="29"/>
      <c r="J25" s="29"/>
      <c r="K25" s="13"/>
      <c r="L25" s="29"/>
      <c r="M25" s="29"/>
      <c r="N25" s="13"/>
    </row>
    <row r="26" spans="2:14" ht="12.75">
      <c r="B26" s="3">
        <v>16</v>
      </c>
      <c r="C26" s="9">
        <v>0.0171020922236151</v>
      </c>
      <c r="D26" s="8">
        <v>328.512337794845</v>
      </c>
      <c r="F26" s="59"/>
      <c r="G26" s="29"/>
      <c r="I26" s="29"/>
      <c r="J26" s="29"/>
      <c r="K26" s="13"/>
      <c r="L26" s="29"/>
      <c r="M26" s="29"/>
      <c r="N26" s="13"/>
    </row>
    <row r="27" spans="2:14" ht="12.75">
      <c r="B27" s="3">
        <v>17</v>
      </c>
      <c r="C27" s="9">
        <v>0.013622568948167268</v>
      </c>
      <c r="D27" s="8">
        <v>344.16215404007875</v>
      </c>
      <c r="F27" s="59"/>
      <c r="G27" s="29"/>
      <c r="I27" s="29"/>
      <c r="J27" s="29"/>
      <c r="K27" s="13"/>
      <c r="L27" s="29"/>
      <c r="M27" s="29"/>
      <c r="N27" s="13"/>
    </row>
    <row r="28" spans="2:14" ht="12.75">
      <c r="B28" s="3">
        <v>18</v>
      </c>
      <c r="C28" s="9">
        <v>0.010846289396530779</v>
      </c>
      <c r="D28" s="8">
        <v>359.61914798434174</v>
      </c>
      <c r="F28" s="59"/>
      <c r="G28" s="29"/>
      <c r="I28" s="29"/>
      <c r="J28" s="29"/>
      <c r="K28" s="13"/>
      <c r="L28" s="29"/>
      <c r="M28" s="29"/>
      <c r="N28" s="13"/>
    </row>
    <row r="29" spans="2:14" ht="12.75">
      <c r="B29" s="3">
        <v>19</v>
      </c>
      <c r="C29" s="9">
        <v>0.008631910953335055</v>
      </c>
      <c r="D29" s="8">
        <v>374.78968446552744</v>
      </c>
      <c r="F29" s="59"/>
      <c r="G29" s="29"/>
      <c r="I29" s="29"/>
      <c r="J29" s="29"/>
      <c r="K29" s="13"/>
      <c r="L29" s="29"/>
      <c r="M29" s="29"/>
      <c r="N29" s="13"/>
    </row>
    <row r="30" spans="2:14" ht="12.75">
      <c r="B30" s="3">
        <v>20</v>
      </c>
      <c r="C30" s="9">
        <v>0.006866443469871343</v>
      </c>
      <c r="D30" s="8">
        <v>389.58715793671297</v>
      </c>
      <c r="F30" s="59"/>
      <c r="G30" s="29"/>
      <c r="I30" s="29"/>
      <c r="J30" s="29"/>
      <c r="K30" s="13"/>
      <c r="L30" s="29"/>
      <c r="M30" s="29"/>
      <c r="N30" s="13"/>
    </row>
    <row r="31" spans="2:14" ht="12.75">
      <c r="B31" s="3">
        <v>21</v>
      </c>
      <c r="C31" s="9">
        <v>0.005459481737120826</v>
      </c>
      <c r="D31" s="8">
        <v>403.93381980593915</v>
      </c>
      <c r="F31" s="59"/>
      <c r="G31" s="29"/>
      <c r="I31" s="29"/>
      <c r="J31" s="29"/>
      <c r="K31" s="13"/>
      <c r="L31" s="29"/>
      <c r="M31" s="29"/>
      <c r="N31" s="13"/>
    </row>
    <row r="32" spans="2:14" ht="12.75">
      <c r="B32" s="3">
        <v>22</v>
      </c>
      <c r="C32" s="9">
        <v>0.004338671974416869</v>
      </c>
      <c r="D32" s="8">
        <v>417.7621743150748</v>
      </c>
      <c r="F32" s="59"/>
      <c r="G32" s="29"/>
      <c r="I32" s="29"/>
      <c r="J32" s="29"/>
      <c r="K32" s="13"/>
      <c r="L32" s="29"/>
      <c r="M32" s="29"/>
      <c r="N32" s="13"/>
    </row>
    <row r="33" spans="2:14" ht="12.75">
      <c r="B33" s="3">
        <v>23</v>
      </c>
      <c r="C33" s="9">
        <v>0.0034461550852156256</v>
      </c>
      <c r="D33" s="8">
        <v>431.01590473117835</v>
      </c>
      <c r="F33" s="59"/>
      <c r="G33" s="29"/>
      <c r="I33" s="29"/>
      <c r="J33" s="29"/>
      <c r="K33" s="13"/>
      <c r="L33" s="29"/>
      <c r="M33" s="29"/>
      <c r="N33" s="13"/>
    </row>
    <row r="34" spans="2:14" ht="12.75">
      <c r="B34" s="3">
        <v>24</v>
      </c>
      <c r="C34" s="9">
        <v>0.002735640614366209</v>
      </c>
      <c r="D34" s="8">
        <v>443.65032626103397</v>
      </c>
      <c r="F34" s="59"/>
      <c r="G34" s="29"/>
      <c r="I34" s="29"/>
      <c r="J34" s="29"/>
      <c r="K34" s="13"/>
      <c r="L34" s="29"/>
      <c r="M34" s="29"/>
      <c r="N34" s="13"/>
    </row>
    <row r="35" spans="2:14" ht="12.75">
      <c r="B35" s="3">
        <v>25</v>
      </c>
      <c r="C35" s="9">
        <v>0.0021701727568142564</v>
      </c>
      <c r="D35" s="8">
        <v>455.6323931174283</v>
      </c>
      <c r="F35" s="59"/>
      <c r="G35" s="29"/>
      <c r="I35" s="29"/>
      <c r="J35" s="29"/>
      <c r="K35" s="13"/>
      <c r="L35" s="29"/>
      <c r="M35" s="29"/>
      <c r="N35" s="13"/>
    </row>
    <row r="36" spans="2:14" ht="12.75">
      <c r="B36" s="3">
        <v>26</v>
      </c>
      <c r="C36" s="9">
        <v>0.0017202351794894705</v>
      </c>
      <c r="D36" s="8">
        <v>466.9403118987156</v>
      </c>
      <c r="F36" s="59"/>
      <c r="G36" s="29"/>
      <c r="I36" s="29"/>
      <c r="J36" s="29"/>
      <c r="K36" s="13"/>
      <c r="L36" s="29"/>
      <c r="M36" s="29"/>
      <c r="N36" s="13"/>
    </row>
    <row r="37" spans="2:14" ht="12.75">
      <c r="B37" s="3">
        <v>27</v>
      </c>
      <c r="C37" s="9">
        <v>0.0013623436908670452</v>
      </c>
      <c r="D37" s="8">
        <v>477.5628304015709</v>
      </c>
      <c r="F37" s="59"/>
      <c r="G37" s="29"/>
      <c r="I37" s="29"/>
      <c r="J37" s="29"/>
      <c r="K37" s="13"/>
      <c r="L37" s="29"/>
      <c r="M37" s="29"/>
      <c r="N37" s="13"/>
    </row>
    <row r="38" spans="2:14" ht="12.75">
      <c r="B38" s="3">
        <v>28</v>
      </c>
      <c r="C38" s="9">
        <v>0.0010777446444701561</v>
      </c>
      <c r="D38" s="8">
        <v>487.49827985764693</v>
      </c>
      <c r="F38" s="59"/>
      <c r="G38" s="29"/>
      <c r="I38" s="29"/>
      <c r="J38" s="29"/>
      <c r="K38" s="13"/>
      <c r="L38" s="29"/>
      <c r="M38" s="29"/>
      <c r="N38" s="13"/>
    </row>
    <row r="39" spans="2:14" ht="12.75">
      <c r="B39" s="3">
        <v>29</v>
      </c>
      <c r="C39" s="9">
        <v>0.0008515131106601368</v>
      </c>
      <c r="D39" s="8">
        <v>496.7534500416534</v>
      </c>
      <c r="F39" s="59"/>
      <c r="G39" s="29"/>
      <c r="I39" s="29"/>
      <c r="J39" s="29"/>
      <c r="K39" s="13"/>
      <c r="L39" s="29"/>
      <c r="M39" s="29"/>
      <c r="N39" s="13"/>
    </row>
    <row r="40" spans="2:14" ht="12.75">
      <c r="B40" s="3">
        <v>30</v>
      </c>
      <c r="C40" s="9">
        <v>0.0006717620990522245</v>
      </c>
      <c r="D40" s="8">
        <v>505.3423720976517</v>
      </c>
      <c r="F40" s="60"/>
      <c r="G40" s="58"/>
      <c r="I40" s="58"/>
      <c r="J40" s="58"/>
      <c r="K40" s="13"/>
      <c r="L40" s="58"/>
      <c r="M40" s="58"/>
      <c r="N40" s="13"/>
    </row>
    <row r="42" spans="4:5" ht="12.75">
      <c r="D42" s="2"/>
      <c r="E42" s="2"/>
    </row>
    <row r="43" ht="12.75">
      <c r="C43" s="7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  <ignoredErrors>
    <ignoredError sqref="O4 O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43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3" width="12.140625" style="0" customWidth="1"/>
    <col min="4" max="6" width="11.7109375" style="0" customWidth="1"/>
    <col min="7" max="7" width="10.8515625" style="0" customWidth="1"/>
    <col min="8" max="8" width="2.7109375" style="0" customWidth="1"/>
    <col min="9" max="10" width="13.421875" style="0" customWidth="1"/>
    <col min="11" max="11" width="2.57421875" style="15" customWidth="1"/>
    <col min="12" max="13" width="13.421875" style="0" customWidth="1"/>
    <col min="14" max="14" width="6.28125" style="14" customWidth="1"/>
    <col min="16" max="16" width="12.00390625" style="0" customWidth="1"/>
  </cols>
  <sheetData>
    <row r="1" spans="1:16" ht="15.75">
      <c r="A1" s="19" t="s">
        <v>37</v>
      </c>
      <c r="P1" s="21" t="s">
        <v>3</v>
      </c>
    </row>
    <row r="2" spans="1:16" ht="12.75">
      <c r="A2" s="10" t="s">
        <v>19</v>
      </c>
      <c r="O2" s="16" t="s">
        <v>6</v>
      </c>
      <c r="P2" s="5" t="s">
        <v>52</v>
      </c>
    </row>
    <row r="3" spans="1:16" ht="12.75">
      <c r="A3" s="10" t="s">
        <v>17</v>
      </c>
      <c r="O3" s="17"/>
      <c r="P3" s="4" t="s">
        <v>5</v>
      </c>
    </row>
    <row r="4" spans="1:16" ht="12.75">
      <c r="A4" s="10" t="s">
        <v>24</v>
      </c>
      <c r="C4" s="1"/>
      <c r="I4" s="37" t="s">
        <v>32</v>
      </c>
      <c r="J4" s="37"/>
      <c r="L4" s="37" t="s">
        <v>32</v>
      </c>
      <c r="M4" s="37"/>
      <c r="O4" s="16" t="s">
        <v>7</v>
      </c>
      <c r="P4" s="5" t="s">
        <v>4</v>
      </c>
    </row>
    <row r="5" spans="9:16" ht="12.75">
      <c r="I5" s="38" t="s">
        <v>28</v>
      </c>
      <c r="J5" s="33"/>
      <c r="K5" s="34"/>
      <c r="L5" s="38" t="s">
        <v>29</v>
      </c>
      <c r="M5" s="33"/>
      <c r="N5" s="23"/>
      <c r="O5" s="17"/>
      <c r="P5" s="4"/>
    </row>
    <row r="6" spans="2:16" ht="12.75">
      <c r="B6" s="20" t="s">
        <v>13</v>
      </c>
      <c r="C6" s="20" t="s">
        <v>8</v>
      </c>
      <c r="D6" s="20" t="s">
        <v>2</v>
      </c>
      <c r="F6" s="20" t="s">
        <v>9</v>
      </c>
      <c r="G6" s="20" t="s">
        <v>10</v>
      </c>
      <c r="I6" s="22" t="s">
        <v>21</v>
      </c>
      <c r="J6" s="22" t="s">
        <v>23</v>
      </c>
      <c r="K6" s="35"/>
      <c r="L6" s="22" t="s">
        <v>21</v>
      </c>
      <c r="M6" s="22" t="s">
        <v>23</v>
      </c>
      <c r="N6" s="24"/>
      <c r="O6" s="16"/>
      <c r="P6" s="4"/>
    </row>
    <row r="7" spans="2:14" ht="12.75">
      <c r="B7" s="18"/>
      <c r="C7" s="20" t="s">
        <v>53</v>
      </c>
      <c r="D7" s="20" t="s">
        <v>14</v>
      </c>
      <c r="F7" s="20" t="s">
        <v>20</v>
      </c>
      <c r="G7" s="20" t="s">
        <v>1</v>
      </c>
      <c r="I7" s="22" t="s">
        <v>22</v>
      </c>
      <c r="J7" s="22" t="s">
        <v>22</v>
      </c>
      <c r="K7" s="35"/>
      <c r="L7" s="22" t="s">
        <v>22</v>
      </c>
      <c r="M7" s="22" t="s">
        <v>22</v>
      </c>
      <c r="N7" s="24"/>
    </row>
    <row r="8" spans="2:14" ht="12.75">
      <c r="B8" s="18"/>
      <c r="D8" s="20"/>
      <c r="G8" s="5"/>
      <c r="H8" s="4"/>
      <c r="I8" s="4"/>
      <c r="J8" s="4"/>
      <c r="K8" s="36"/>
      <c r="L8" s="4"/>
      <c r="M8" s="4"/>
      <c r="N8" s="25"/>
    </row>
    <row r="9" spans="2:21" ht="20.25">
      <c r="B9" s="1" t="s">
        <v>0</v>
      </c>
      <c r="C9" s="48" t="s">
        <v>16</v>
      </c>
      <c r="D9" s="48" t="s">
        <v>15</v>
      </c>
      <c r="F9" s="47" t="s">
        <v>11</v>
      </c>
      <c r="G9" s="47" t="s">
        <v>31</v>
      </c>
      <c r="I9" s="47" t="s">
        <v>33</v>
      </c>
      <c r="J9" s="47" t="s">
        <v>34</v>
      </c>
      <c r="K9" s="26"/>
      <c r="L9" s="47" t="s">
        <v>33</v>
      </c>
      <c r="M9" s="47" t="s">
        <v>34</v>
      </c>
      <c r="N9" s="26"/>
      <c r="S9" s="10"/>
      <c r="T9" s="10"/>
      <c r="U9" s="10"/>
    </row>
    <row r="10" spans="2:14" ht="12.75">
      <c r="B10" s="3">
        <v>0</v>
      </c>
      <c r="C10" s="9">
        <v>1</v>
      </c>
      <c r="D10" s="8">
        <v>0</v>
      </c>
      <c r="F10" s="27">
        <f>1/(1.05)^B10</f>
        <v>1</v>
      </c>
      <c r="G10" s="41">
        <f>D11*F11*C11/F10/C10</f>
        <v>57.10947832726392</v>
      </c>
      <c r="I10" s="42">
        <f>(SUMPRODUCT(C11:C40,$F11:$F40,$D11:$D40)-SUMPRODUCT(C10:C40,$F10:$F40,$G10:$G40))/F10</f>
        <v>1.7053025658242404E-13</v>
      </c>
      <c r="J10" s="11">
        <f>(SUMPRODUCT(C11:C40,$F11:$F40,$D11:$D40)-SUMPRODUCT(C10:C40,$F10:$F40,$G10:$G40))/F10/C10</f>
        <v>1.7053025658242404E-13</v>
      </c>
      <c r="K10" s="13"/>
      <c r="L10" s="11">
        <f>C10*F10*D10/F10</f>
        <v>0</v>
      </c>
      <c r="M10" s="11">
        <f>C10*F10*D10/F10/C10</f>
        <v>0</v>
      </c>
      <c r="N10" s="13"/>
    </row>
    <row r="11" spans="2:20" ht="12.75">
      <c r="B11" s="3">
        <v>1</v>
      </c>
      <c r="C11" s="9">
        <v>0.6498323</v>
      </c>
      <c r="D11" s="8">
        <v>92.2775802982202</v>
      </c>
      <c r="F11" s="27">
        <f aca="true" t="shared" si="0" ref="F11:F40">1/(1.05)^B11</f>
        <v>0.9523809523809523</v>
      </c>
      <c r="G11" s="41">
        <f>D12*F12*C12/F11/C11</f>
        <v>76.53617426544234</v>
      </c>
      <c r="I11" s="46">
        <f aca="true" t="shared" si="1" ref="I11:I40">(SUMPRODUCT(C12:C41,$F12:$F41,$D12:$D41)-SUMPRODUCT(C11:C41,$F11:$F41,$G11:$G41))/F11</f>
        <v>1.7905676941154527E-13</v>
      </c>
      <c r="J11" s="43">
        <f aca="true" t="shared" si="2" ref="J11:J40">(SUMPRODUCT(C12:C41,$F12:$F41,$D12:$D41)-SUMPRODUCT(C11:C41,$F11:$F41,$G11:$G41))/F11/C11</f>
        <v>2.755430430459447E-13</v>
      </c>
      <c r="K11" s="44"/>
      <c r="L11" s="43">
        <f>(SUMPRODUCT(C$10:C10,F$10:F10,G$10:G10)-SUMPRODUCT(C$11:C11,F$11:F11,D$11:D11))/F11</f>
        <v>-7.460698725481052E-15</v>
      </c>
      <c r="M11" s="43">
        <f>(SUMPRODUCT(C$10:C10,F$10:F10,G$10:G10)-SUMPRODUCT(C$11:C11,F$11:F11,D$11:D11))/F11/C11</f>
        <v>-1.1480960126914362E-14</v>
      </c>
      <c r="N11" s="13"/>
      <c r="T11" s="49"/>
    </row>
    <row r="12" spans="2:23" ht="12.75">
      <c r="B12" s="3">
        <v>2</v>
      </c>
      <c r="C12" s="9">
        <v>0.4482333160105671</v>
      </c>
      <c r="D12" s="8">
        <v>116.50731928790347</v>
      </c>
      <c r="F12" s="27">
        <f t="shared" si="0"/>
        <v>0.9070294784580498</v>
      </c>
      <c r="G12" s="29">
        <f>SUMPRODUCT(F13:F40,D13:D40,C13:C40)/SUMPRODUCT(F12:F39,C12:C39)</f>
        <v>136.56908019940585</v>
      </c>
      <c r="I12" s="43">
        <f t="shared" si="1"/>
        <v>3.133493464702042E-14</v>
      </c>
      <c r="J12" s="43">
        <f t="shared" si="2"/>
        <v>6.99076430237544E-14</v>
      </c>
      <c r="K12" s="44"/>
      <c r="L12" s="43">
        <f>(SUMPRODUCT(C$10:C11,F$10:F11,G$10:G11)-SUMPRODUCT(C$11:C12,F$11:F12,D$11:D12))/F12</f>
        <v>-1.566746732351021E-14</v>
      </c>
      <c r="M12" s="43">
        <f>(SUMPRODUCT(C$10:C11,F$10:F11,G$10:G11)-SUMPRODUCT(C$11:C12,F$11:F12,D$11:D12))/F12/C12</f>
        <v>-3.49538215118772E-14</v>
      </c>
      <c r="N12" s="13"/>
      <c r="P12" s="32" t="s">
        <v>35</v>
      </c>
      <c r="T12" s="49"/>
      <c r="W12" s="49"/>
    </row>
    <row r="13" spans="2:20" ht="12.75">
      <c r="B13" s="3">
        <v>3</v>
      </c>
      <c r="C13" s="9">
        <v>0.3315510874231574</v>
      </c>
      <c r="D13" s="8">
        <v>136.69770239729797</v>
      </c>
      <c r="F13" s="27">
        <f t="shared" si="0"/>
        <v>0.863837598531476</v>
      </c>
      <c r="G13" s="29">
        <f aca="true" t="shared" si="3" ref="G13:G39">G12</f>
        <v>136.56908019940585</v>
      </c>
      <c r="I13" s="43">
        <f t="shared" si="1"/>
        <v>18.95328038833611</v>
      </c>
      <c r="J13" s="43">
        <f t="shared" si="2"/>
        <v>57.165490047529566</v>
      </c>
      <c r="K13" s="44"/>
      <c r="L13" s="43">
        <f>(SUMPRODUCT(C$10:C12,F$10:F12,G$10:G12)-SUMPRODUCT(C$11:C13,F$11:F13,D$11:D13))/F13</f>
        <v>18.95328038833608</v>
      </c>
      <c r="M13" s="43">
        <f>(SUMPRODUCT(C$10:C12,F$10:F12,G$10:G12)-SUMPRODUCT(C$11:C13,F$11:F13,D$11:D13))/F13/C13</f>
        <v>57.165490047529474</v>
      </c>
      <c r="N13" s="13"/>
      <c r="P13" s="10" t="s">
        <v>25</v>
      </c>
      <c r="Q13" s="6">
        <f>SUMPRODUCT(D10:D40,$C$10:$C$40,$F$10:$F$40)</f>
        <v>318.8848081671899</v>
      </c>
      <c r="T13" s="49"/>
    </row>
    <row r="14" spans="2:20" ht="12.75">
      <c r="B14" s="3">
        <v>4</v>
      </c>
      <c r="C14" s="9">
        <v>0.2551589291993189</v>
      </c>
      <c r="D14" s="8">
        <v>159.27358384026255</v>
      </c>
      <c r="F14" s="27">
        <f t="shared" si="0"/>
        <v>0.822702474791882</v>
      </c>
      <c r="G14" s="29">
        <f t="shared" si="3"/>
        <v>136.56908019940585</v>
      </c>
      <c r="I14" s="43">
        <f t="shared" si="1"/>
        <v>26.80447570625169</v>
      </c>
      <c r="J14" s="43">
        <f t="shared" si="2"/>
        <v>105.05011833355523</v>
      </c>
      <c r="K14" s="44"/>
      <c r="L14" s="43">
        <f>(SUMPRODUCT(C$10:C13,F$10:F13,G$10:G13)-SUMPRODUCT(C$11:C14,F$11:F14,D$11:D14))/F14</f>
        <v>26.804475706251605</v>
      </c>
      <c r="M14" s="43">
        <f>(SUMPRODUCT(C$10:C13,F$10:F13,G$10:G13)-SUMPRODUCT(C$11:C14,F$11:F14,D$11:D14))/F14/C14</f>
        <v>105.0501183335549</v>
      </c>
      <c r="N14" s="13"/>
      <c r="P14" s="10" t="s">
        <v>26</v>
      </c>
      <c r="Q14" s="6">
        <f>SUMPRODUCT(G10:G40,$C$10:$C$40,$F$10:$F$40)</f>
        <v>318.8848081671897</v>
      </c>
      <c r="T14" s="49"/>
    </row>
    <row r="15" spans="2:20" ht="12.75">
      <c r="B15" s="3">
        <v>5</v>
      </c>
      <c r="C15" s="9">
        <v>0.20399335842969732</v>
      </c>
      <c r="D15" s="8">
        <v>170.44050869026037</v>
      </c>
      <c r="F15" s="27">
        <f t="shared" si="0"/>
        <v>0.783526166468459</v>
      </c>
      <c r="G15" s="29">
        <f t="shared" si="3"/>
        <v>136.56908019940585</v>
      </c>
      <c r="I15" s="43">
        <f t="shared" si="1"/>
        <v>29.965128990059217</v>
      </c>
      <c r="J15" s="43">
        <f t="shared" si="2"/>
        <v>146.8926695492695</v>
      </c>
      <c r="K15" s="44"/>
      <c r="L15" s="43">
        <f>(SUMPRODUCT(C$10:C14,F$10:F14,G$10:G14)-SUMPRODUCT(C$11:C15,F$11:F15,D$11:D15))/F15</f>
        <v>29.96512899005907</v>
      </c>
      <c r="M15" s="43">
        <f>(SUMPRODUCT(C$10:C14,F$10:F14,G$10:G14)-SUMPRODUCT(C$11:C15,F$11:F15,D$11:D15))/F15/C15</f>
        <v>146.8926695492688</v>
      </c>
      <c r="N15" s="13"/>
      <c r="T15" s="49"/>
    </row>
    <row r="16" spans="2:20" ht="12.75">
      <c r="B16" s="3">
        <v>6</v>
      </c>
      <c r="C16" s="9">
        <v>0.1630631518262424</v>
      </c>
      <c r="D16" s="8">
        <v>182.3364911239891</v>
      </c>
      <c r="F16" s="27">
        <f t="shared" si="0"/>
        <v>0.7462153966366276</v>
      </c>
      <c r="G16" s="29">
        <f t="shared" si="3"/>
        <v>136.56908019940585</v>
      </c>
      <c r="I16" s="43">
        <f t="shared" si="1"/>
        <v>30.983167097854846</v>
      </c>
      <c r="J16" s="43">
        <f t="shared" si="2"/>
        <v>190.00716440750534</v>
      </c>
      <c r="K16" s="44"/>
      <c r="L16" s="43">
        <f>(SUMPRODUCT(C$10:C15,F$10:F15,G$10:G15)-SUMPRODUCT(C$11:C16,F$11:F16,D$11:D16))/F16</f>
        <v>30.98316709785475</v>
      </c>
      <c r="M16" s="43">
        <f>(SUMPRODUCT(C$10:C15,F$10:F15,G$10:G15)-SUMPRODUCT(C$11:C16,F$11:F16,D$11:D16))/F16/C16</f>
        <v>190.00716440750477</v>
      </c>
      <c r="N16" s="13"/>
      <c r="T16" s="49"/>
    </row>
    <row r="17" spans="2:20" ht="12.75">
      <c r="B17" s="3">
        <v>7</v>
      </c>
      <c r="C17" s="9">
        <v>0.13032184506662478</v>
      </c>
      <c r="D17" s="8">
        <v>194.88826395088776</v>
      </c>
      <c r="F17" s="27">
        <f t="shared" si="0"/>
        <v>0.7106813301301215</v>
      </c>
      <c r="G17" s="29">
        <f t="shared" si="3"/>
        <v>136.56908019940585</v>
      </c>
      <c r="I17" s="43">
        <f t="shared" si="1"/>
        <v>30.51698120512883</v>
      </c>
      <c r="J17" s="43">
        <f t="shared" si="2"/>
        <v>234.1662764943786</v>
      </c>
      <c r="K17" s="44"/>
      <c r="L17" s="43">
        <f>(SUMPRODUCT(C$10:C16,F$10:F16,G$10:G16)-SUMPRODUCT(C$11:C17,F$11:F17,D$11:D17))/F17</f>
        <v>30.516981205128758</v>
      </c>
      <c r="M17" s="43">
        <f>(SUMPRODUCT(C$10:C16,F$10:F16,G$10:G16)-SUMPRODUCT(C$11:C17,F$11:F17,D$11:D17))/F17/C17</f>
        <v>234.16627649437805</v>
      </c>
      <c r="N17" s="13"/>
      <c r="P17" s="10"/>
      <c r="T17" s="49"/>
    </row>
    <row r="18" spans="2:20" ht="12.75">
      <c r="B18" s="3">
        <v>8</v>
      </c>
      <c r="C18" s="9">
        <v>0.10413146004199421</v>
      </c>
      <c r="D18" s="8">
        <v>208.06426419111082</v>
      </c>
      <c r="F18" s="27">
        <f t="shared" si="0"/>
        <v>0.6768393620286872</v>
      </c>
      <c r="G18" s="29">
        <f t="shared" si="3"/>
        <v>136.56908019940585</v>
      </c>
      <c r="I18" s="43">
        <f t="shared" si="1"/>
        <v>29.064625888772074</v>
      </c>
      <c r="J18" s="43">
        <f t="shared" si="2"/>
        <v>279.11474473757374</v>
      </c>
      <c r="K18" s="44"/>
      <c r="L18" s="43">
        <f>(SUMPRODUCT(C$10:C17,F$10:F17,G$10:G17)-SUMPRODUCT(C$11:C18,F$11:F18,D$11:D18))/F18</f>
        <v>29.06462588877194</v>
      </c>
      <c r="M18" s="43">
        <f>(SUMPRODUCT(C$10:C17,F$10:F17,G$10:G17)-SUMPRODUCT(C$11:C18,F$11:F18,D$11:D18))/F18/C18</f>
        <v>279.11474473757244</v>
      </c>
      <c r="N18" s="13"/>
      <c r="T18" s="49"/>
    </row>
    <row r="19" spans="2:20" ht="12.75">
      <c r="B19" s="3">
        <v>9</v>
      </c>
      <c r="C19" s="9">
        <v>0.08318194302904008</v>
      </c>
      <c r="D19" s="8">
        <v>221.8213189860405</v>
      </c>
      <c r="F19" s="27">
        <f t="shared" si="0"/>
        <v>0.6446089162177973</v>
      </c>
      <c r="G19" s="29">
        <f t="shared" si="3"/>
        <v>136.56908019940585</v>
      </c>
      <c r="I19" s="43">
        <f t="shared" si="1"/>
        <v>26.99852346833146</v>
      </c>
      <c r="J19" s="43">
        <f t="shared" si="2"/>
        <v>324.5719261319234</v>
      </c>
      <c r="K19" s="44"/>
      <c r="L19" s="43">
        <f>(SUMPRODUCT(C$10:C18,F$10:F18,G$10:G18)-SUMPRODUCT(C$11:C19,F$11:F19,D$11:D19))/F19</f>
        <v>26.998523468331296</v>
      </c>
      <c r="M19" s="43">
        <f>(SUMPRODUCT(C$10:C18,F$10:F18,G$10:G18)-SUMPRODUCT(C$11:C19,F$11:F19,D$11:D19))/F19/C19</f>
        <v>324.57192613192143</v>
      </c>
      <c r="N19" s="13"/>
      <c r="Q19" s="6"/>
      <c r="T19" s="49"/>
    </row>
    <row r="20" spans="2:20" ht="12.75">
      <c r="B20" s="3">
        <v>10</v>
      </c>
      <c r="C20" s="9">
        <v>0.06642611180759782</v>
      </c>
      <c r="D20" s="8">
        <v>236.10459843938847</v>
      </c>
      <c r="F20" s="27">
        <f t="shared" si="0"/>
        <v>0.6139132535407593</v>
      </c>
      <c r="G20" s="29">
        <f t="shared" si="3"/>
        <v>136.56908019940585</v>
      </c>
      <c r="I20" s="43">
        <f t="shared" si="1"/>
        <v>24.593024708634374</v>
      </c>
      <c r="J20" s="43">
        <f t="shared" si="2"/>
        <v>370.2312846470328</v>
      </c>
      <c r="K20" s="44"/>
      <c r="L20" s="43">
        <f>(SUMPRODUCT(C$10:C19,F$10:F19,G$10:G19)-SUMPRODUCT(C$11:C20,F$11:F20,D$11:D20))/F20</f>
        <v>24.5930247086342</v>
      </c>
      <c r="M20" s="43">
        <f>(SUMPRODUCT(C$10:C19,F$10:F19,G$10:G19)-SUMPRODUCT(C$11:C20,F$11:F20,D$11:D20))/F20/C20</f>
        <v>370.2312846470302</v>
      </c>
      <c r="N20" s="13"/>
      <c r="Q20" s="6"/>
      <c r="T20" s="49"/>
    </row>
    <row r="21" spans="2:20" ht="12.75">
      <c r="B21" s="3">
        <v>11</v>
      </c>
      <c r="C21" s="9">
        <v>0.0530250423070858</v>
      </c>
      <c r="D21" s="8">
        <v>250.8480088049654</v>
      </c>
      <c r="F21" s="27">
        <f t="shared" si="0"/>
        <v>0.5846792890864374</v>
      </c>
      <c r="G21" s="29">
        <f t="shared" si="3"/>
        <v>136.56908019940585</v>
      </c>
      <c r="I21" s="43">
        <f t="shared" si="1"/>
        <v>22.04679030486042</v>
      </c>
      <c r="J21" s="43">
        <f t="shared" si="2"/>
        <v>415.7807206862762</v>
      </c>
      <c r="K21" s="44"/>
      <c r="L21" s="43">
        <f>(SUMPRODUCT(C$10:C20,F$10:F20,G$10:G20)-SUMPRODUCT(C$11:C21,F$11:F21,D$11:D21))/F21</f>
        <v>22.04679030486029</v>
      </c>
      <c r="M21" s="43">
        <f>(SUMPRODUCT(C$10:C20,F$10:F20,G$10:G20)-SUMPRODUCT(C$11:C21,F$11:F21,D$11:D21))/F21/C21</f>
        <v>415.78072068627375</v>
      </c>
      <c r="N21" s="13"/>
      <c r="T21" s="49"/>
    </row>
    <row r="22" spans="2:20" ht="12.75">
      <c r="B22" s="3">
        <v>12</v>
      </c>
      <c r="C22" s="9">
        <v>0.04231525636206984</v>
      </c>
      <c r="D22" s="8">
        <v>265.9750570415236</v>
      </c>
      <c r="F22" s="27">
        <f t="shared" si="0"/>
        <v>0.5568374181775595</v>
      </c>
      <c r="G22" s="29">
        <f t="shared" si="3"/>
        <v>136.56908019940585</v>
      </c>
      <c r="I22" s="43">
        <f t="shared" si="1"/>
        <v>19.49798741365917</v>
      </c>
      <c r="J22" s="43">
        <f t="shared" si="2"/>
        <v>460.77913948635785</v>
      </c>
      <c r="K22" s="44"/>
      <c r="L22" s="43">
        <f>(SUMPRODUCT(C$10:C21,F$10:F21,G$10:G21)-SUMPRODUCT(C$11:C22,F$11:F22,D$11:D22))/F22</f>
        <v>19.49798741365897</v>
      </c>
      <c r="M22" s="43">
        <f>(SUMPRODUCT(C$10:C21,F$10:F21,G$10:G21)-SUMPRODUCT(C$11:C22,F$11:F22,D$11:D22))/F22/C22</f>
        <v>460.7791394863531</v>
      </c>
      <c r="N22" s="13"/>
      <c r="T22" s="49"/>
    </row>
    <row r="23" spans="2:20" ht="12.75">
      <c r="B23" s="3">
        <v>13</v>
      </c>
      <c r="C23" s="9">
        <v>0.03375775743745574</v>
      </c>
      <c r="D23" s="8">
        <v>281.40018742265374</v>
      </c>
      <c r="F23" s="27">
        <f t="shared" si="0"/>
        <v>0.5303213506452946</v>
      </c>
      <c r="G23" s="29">
        <f t="shared" si="3"/>
        <v>136.56908019940585</v>
      </c>
      <c r="I23" s="43">
        <f t="shared" si="1"/>
        <v>17.04135093623205</v>
      </c>
      <c r="J23" s="43">
        <f t="shared" si="2"/>
        <v>504.81288538805336</v>
      </c>
      <c r="K23" s="44"/>
      <c r="L23" s="43">
        <f>(SUMPRODUCT(C$10:C22,F$10:F22,G$10:G22)-SUMPRODUCT(C$11:C23,F$11:F23,D$11:D23))/F23</f>
        <v>17.041350936231805</v>
      </c>
      <c r="M23" s="43">
        <f>(SUMPRODUCT(C$10:C22,F$10:F22,G$10:G22)-SUMPRODUCT(C$11:C23,F$11:F23,D$11:D23))/F23/C23</f>
        <v>504.81288538804614</v>
      </c>
      <c r="N23" s="13"/>
      <c r="T23" s="49"/>
    </row>
    <row r="24" spans="2:20" ht="12.75">
      <c r="B24" s="3">
        <v>14</v>
      </c>
      <c r="C24" s="9">
        <v>0.0269214064632817</v>
      </c>
      <c r="D24" s="8">
        <v>297.03055653344796</v>
      </c>
      <c r="F24" s="27">
        <f t="shared" si="0"/>
        <v>0.5050679529955189</v>
      </c>
      <c r="G24" s="29">
        <f t="shared" si="3"/>
        <v>136.56908019940585</v>
      </c>
      <c r="I24" s="43">
        <f t="shared" si="1"/>
        <v>14.737717315561284</v>
      </c>
      <c r="J24" s="43">
        <f t="shared" si="2"/>
        <v>547.4348948173329</v>
      </c>
      <c r="K24" s="44"/>
      <c r="L24" s="43">
        <f>(SUMPRODUCT(C$10:C23,F$10:F23,G$10:G23)-SUMPRODUCT(C$11:C24,F$11:F24,D$11:D24))/F24</f>
        <v>14.737717315561104</v>
      </c>
      <c r="M24" s="43">
        <f>(SUMPRODUCT(C$10:C23,F$10:F23,G$10:G23)-SUMPRODUCT(C$11:C24,F$11:F24,D$11:D24))/F24/C24</f>
        <v>547.4348948173263</v>
      </c>
      <c r="N24" s="13"/>
      <c r="T24" s="49"/>
    </row>
    <row r="25" spans="2:20" ht="12.75">
      <c r="B25" s="3">
        <v>15</v>
      </c>
      <c r="C25" s="9">
        <v>0.021461529861276467</v>
      </c>
      <c r="D25" s="8">
        <v>312.7681781076758</v>
      </c>
      <c r="F25" s="27">
        <f t="shared" si="0"/>
        <v>0.4810170980909702</v>
      </c>
      <c r="G25" s="29">
        <f t="shared" si="3"/>
        <v>136.56908019940585</v>
      </c>
      <c r="I25" s="43">
        <f t="shared" si="1"/>
        <v>12.622582891507392</v>
      </c>
      <c r="J25" s="43">
        <f t="shared" si="2"/>
        <v>588.14925930712</v>
      </c>
      <c r="K25" s="44"/>
      <c r="L25" s="43">
        <f>(SUMPRODUCT(C$10:C24,F$10:F24,G$10:G24)-SUMPRODUCT(C$11:C25,F$11:F25,D$11:D25))/F25</f>
        <v>12.622582891507244</v>
      </c>
      <c r="M25" s="43">
        <f>(SUMPRODUCT(C$10:C24,F$10:F24,G$10:G24)-SUMPRODUCT(C$11:C25,F$11:F25,D$11:D25))/F25/C25</f>
        <v>588.1492593071131</v>
      </c>
      <c r="N25" s="13"/>
      <c r="T25" s="49"/>
    </row>
    <row r="26" spans="2:20" ht="12.75">
      <c r="B26" s="3">
        <v>16</v>
      </c>
      <c r="C26" s="9">
        <v>0.0171020922236151</v>
      </c>
      <c r="D26" s="8">
        <v>328.512337794845</v>
      </c>
      <c r="F26" s="27">
        <f t="shared" si="0"/>
        <v>0.4581115219914002</v>
      </c>
      <c r="G26" s="29">
        <f t="shared" si="3"/>
        <v>136.56908019940585</v>
      </c>
      <c r="I26" s="43">
        <f t="shared" si="1"/>
        <v>10.71299420098786</v>
      </c>
      <c r="J26" s="43">
        <f t="shared" si="2"/>
        <v>626.4142457491267</v>
      </c>
      <c r="K26" s="44"/>
      <c r="L26" s="43">
        <f>(SUMPRODUCT(C$10:C25,F$10:F25,G$10:G25)-SUMPRODUCT(C$11:C26,F$11:F26,D$11:D26))/F26</f>
        <v>10.71299420098775</v>
      </c>
      <c r="M26" s="43">
        <f>(SUMPRODUCT(C$10:C25,F$10:F25,G$10:G25)-SUMPRODUCT(C$11:C26,F$11:F26,D$11:D26))/F26/C26</f>
        <v>626.4142457491203</v>
      </c>
      <c r="N26" s="13"/>
      <c r="T26" s="49"/>
    </row>
    <row r="27" spans="2:20" ht="12.75">
      <c r="B27" s="3">
        <v>17</v>
      </c>
      <c r="C27" s="9">
        <v>0.013622568948167268</v>
      </c>
      <c r="D27" s="8">
        <v>344.16215404007875</v>
      </c>
      <c r="F27" s="27">
        <f t="shared" si="0"/>
        <v>0.43629668761085727</v>
      </c>
      <c r="G27" s="29">
        <f t="shared" si="3"/>
        <v>136.56908019940585</v>
      </c>
      <c r="I27" s="43">
        <f t="shared" si="1"/>
        <v>9.012669092964273</v>
      </c>
      <c r="J27" s="43">
        <f t="shared" si="2"/>
        <v>661.5983466302665</v>
      </c>
      <c r="K27" s="44"/>
      <c r="L27" s="43">
        <f>(SUMPRODUCT(C$10:C26,F$10:F26,G$10:G26)-SUMPRODUCT(C$11:C27,F$11:F27,D$11:D27))/F27</f>
        <v>9.012669092964144</v>
      </c>
      <c r="M27" s="43">
        <f>(SUMPRODUCT(C$10:C26,F$10:F26,G$10:G26)-SUMPRODUCT(C$11:C27,F$11:F27,D$11:D27))/F27/C27</f>
        <v>661.598346630257</v>
      </c>
      <c r="N27" s="13"/>
      <c r="T27" s="49"/>
    </row>
    <row r="28" spans="2:20" ht="12.75">
      <c r="B28" s="3">
        <v>18</v>
      </c>
      <c r="C28" s="9">
        <v>0.010846289396530779</v>
      </c>
      <c r="D28" s="8">
        <v>359.61914798434174</v>
      </c>
      <c r="F28" s="27">
        <f t="shared" si="0"/>
        <v>0.41552065486748313</v>
      </c>
      <c r="G28" s="29">
        <f t="shared" si="3"/>
        <v>136.56908019940585</v>
      </c>
      <c r="I28" s="43">
        <f t="shared" si="1"/>
        <v>7.516211992804889</v>
      </c>
      <c r="J28" s="43">
        <f t="shared" si="2"/>
        <v>692.9754239462736</v>
      </c>
      <c r="K28" s="44"/>
      <c r="L28" s="43">
        <f>(SUMPRODUCT(C$10:C27,F$10:F27,G$10:G27)-SUMPRODUCT(C$11:C28,F$11:F28,D$11:D28))/F28</f>
        <v>7.516211992804671</v>
      </c>
      <c r="M28" s="43">
        <f>(SUMPRODUCT(C$10:C27,F$10:F27,G$10:G27)-SUMPRODUCT(C$11:C28,F$11:F28,D$11:D28))/F28/C28</f>
        <v>692.9754239462535</v>
      </c>
      <c r="N28" s="13"/>
      <c r="T28" s="49"/>
    </row>
    <row r="29" spans="2:20" ht="12.75">
      <c r="B29" s="3">
        <v>19</v>
      </c>
      <c r="C29" s="9">
        <v>0.008631910953335055</v>
      </c>
      <c r="D29" s="8">
        <v>374.78968446552744</v>
      </c>
      <c r="F29" s="27">
        <f t="shared" si="0"/>
        <v>0.3957339570166506</v>
      </c>
      <c r="G29" s="29">
        <f t="shared" si="3"/>
        <v>136.56908019940585</v>
      </c>
      <c r="I29" s="43">
        <f t="shared" si="1"/>
        <v>6.2122025646939765</v>
      </c>
      <c r="J29" s="43">
        <f t="shared" si="2"/>
        <v>719.678712891936</v>
      </c>
      <c r="K29" s="44"/>
      <c r="L29" s="43">
        <f>(SUMPRODUCT(C$10:C28,F$10:F28,G$10:G28)-SUMPRODUCT(C$11:C29,F$11:F29,D$11:D29))/F29</f>
        <v>6.21220256469383</v>
      </c>
      <c r="M29" s="43">
        <f>(SUMPRODUCT(C$10:C28,F$10:F28,G$10:G28)-SUMPRODUCT(C$11:C29,F$11:F29,D$11:D29))/F29/C29</f>
        <v>719.6787128919191</v>
      </c>
      <c r="N29" s="13"/>
      <c r="T29" s="49"/>
    </row>
    <row r="30" spans="2:20" ht="12.75">
      <c r="B30" s="3">
        <v>20</v>
      </c>
      <c r="C30" s="9">
        <v>0.006866443469871343</v>
      </c>
      <c r="D30" s="8">
        <v>389.58715793671297</v>
      </c>
      <c r="F30" s="27">
        <f t="shared" si="0"/>
        <v>0.3768894828730006</v>
      </c>
      <c r="G30" s="29">
        <f t="shared" si="3"/>
        <v>136.56908019940585</v>
      </c>
      <c r="I30" s="43">
        <f t="shared" si="1"/>
        <v>5.085529242591546</v>
      </c>
      <c r="J30" s="43">
        <f t="shared" si="2"/>
        <v>740.6351286376838</v>
      </c>
      <c r="K30" s="44"/>
      <c r="L30" s="43">
        <f>(SUMPRODUCT(C$10:C29,F$10:F29,G$10:G29)-SUMPRODUCT(C$11:C30,F$11:F30,D$11:D30))/F30</f>
        <v>5.085529242591275</v>
      </c>
      <c r="M30" s="43">
        <f>(SUMPRODUCT(C$10:C29,F$10:F29,G$10:G29)-SUMPRODUCT(C$11:C30,F$11:F30,D$11:D30))/F30/C30</f>
        <v>740.6351286376444</v>
      </c>
      <c r="N30" s="13"/>
      <c r="T30" s="49"/>
    </row>
    <row r="31" spans="2:20" ht="12.75">
      <c r="B31" s="3">
        <v>21</v>
      </c>
      <c r="C31" s="9">
        <v>0.005459481737120826</v>
      </c>
      <c r="D31" s="8">
        <v>403.93381980593915</v>
      </c>
      <c r="F31" s="27">
        <f t="shared" si="0"/>
        <v>0.35894236464095297</v>
      </c>
      <c r="G31" s="29">
        <f t="shared" si="3"/>
        <v>136.56908019940585</v>
      </c>
      <c r="I31" s="43">
        <f t="shared" si="1"/>
        <v>4.119167454852768</v>
      </c>
      <c r="J31" s="43">
        <f t="shared" si="2"/>
        <v>754.4978906780076</v>
      </c>
      <c r="K31" s="44"/>
      <c r="L31" s="43">
        <f>(SUMPRODUCT(C$10:C30,F$10:F30,G$10:G30)-SUMPRODUCT(C$11:C31,F$11:F31,D$11:D31))/F31</f>
        <v>4.1191674548524135</v>
      </c>
      <c r="M31" s="43">
        <f>(SUMPRODUCT(C$10:C30,F$10:F30,G$10:G30)-SUMPRODUCT(C$11:C31,F$11:F31,D$11:D31))/F31/C31</f>
        <v>754.4978906779427</v>
      </c>
      <c r="N31" s="13"/>
      <c r="T31" s="49"/>
    </row>
    <row r="32" spans="2:20" ht="12.75">
      <c r="B32" s="3">
        <v>22</v>
      </c>
      <c r="C32" s="9">
        <v>0.004338671974416869</v>
      </c>
      <c r="D32" s="8">
        <v>417.7621743150748</v>
      </c>
      <c r="F32" s="27">
        <f t="shared" si="0"/>
        <v>0.3418498710866219</v>
      </c>
      <c r="G32" s="29">
        <f t="shared" si="3"/>
        <v>136.56908019940585</v>
      </c>
      <c r="I32" s="43">
        <f t="shared" si="1"/>
        <v>3.295469009087383</v>
      </c>
      <c r="J32" s="43">
        <f t="shared" si="2"/>
        <v>759.5570784146005</v>
      </c>
      <c r="K32" s="44"/>
      <c r="L32" s="43">
        <f>(SUMPRODUCT(C$10:C31,F$10:F31,G$10:G31)-SUMPRODUCT(C$11:C32,F$11:F32,D$11:D32))/F32</f>
        <v>3.2954690090869296</v>
      </c>
      <c r="M32" s="43">
        <f>(SUMPRODUCT(C$10:C31,F$10:F31,G$10:G31)-SUMPRODUCT(C$11:C32,F$11:F32,D$11:D32))/F32/C32</f>
        <v>759.5570784144959</v>
      </c>
      <c r="N32" s="13"/>
      <c r="T32" s="49"/>
    </row>
    <row r="33" spans="2:20" ht="12.75">
      <c r="B33" s="3">
        <v>23</v>
      </c>
      <c r="C33" s="9">
        <v>0.0034461550852156256</v>
      </c>
      <c r="D33" s="8">
        <v>431.01590473117835</v>
      </c>
      <c r="F33" s="27">
        <f t="shared" si="0"/>
        <v>0.3255713057967827</v>
      </c>
      <c r="G33" s="29">
        <f t="shared" si="3"/>
        <v>136.56908019940585</v>
      </c>
      <c r="I33" s="43">
        <f t="shared" si="1"/>
        <v>2.5970496705182944</v>
      </c>
      <c r="J33" s="43">
        <f t="shared" si="2"/>
        <v>753.6078923609432</v>
      </c>
      <c r="K33" s="44"/>
      <c r="L33" s="43">
        <f>(SUMPRODUCT(C$10:C32,F$10:F32,G$10:G32)-SUMPRODUCT(C$11:C33,F$11:F33,D$11:D33))/F33</f>
        <v>2.5970496705178916</v>
      </c>
      <c r="M33" s="43">
        <f>(SUMPRODUCT(C$10:C32,F$10:F32,G$10:G32)-SUMPRODUCT(C$11:C33,F$11:F33,D$11:D33))/F33/C33</f>
        <v>753.6078923608263</v>
      </c>
      <c r="N33" s="13"/>
      <c r="T33" s="49"/>
    </row>
    <row r="34" spans="2:20" ht="12.75">
      <c r="B34" s="3">
        <v>24</v>
      </c>
      <c r="C34" s="9">
        <v>0.002735640614366209</v>
      </c>
      <c r="D34" s="8">
        <v>443.65032626103397</v>
      </c>
      <c r="F34" s="27">
        <f t="shared" si="0"/>
        <v>0.31006791028265024</v>
      </c>
      <c r="G34" s="29">
        <f t="shared" si="3"/>
        <v>136.56908019940585</v>
      </c>
      <c r="I34" s="43">
        <f t="shared" si="1"/>
        <v>2.0074044446707275</v>
      </c>
      <c r="J34" s="43">
        <f t="shared" si="2"/>
        <v>733.7968423662263</v>
      </c>
      <c r="K34" s="44"/>
      <c r="L34" s="43">
        <f>(SUMPRODUCT(C$10:C33,F$10:F33,G$10:G33)-SUMPRODUCT(C$11:C34,F$11:F34,D$11:D34))/F34</f>
        <v>2.007404444670232</v>
      </c>
      <c r="M34" s="43">
        <f>(SUMPRODUCT(C$10:C33,F$10:F33,G$10:G33)-SUMPRODUCT(C$11:C34,F$11:F34,D$11:D34))/F34/C34</f>
        <v>733.7968423660451</v>
      </c>
      <c r="N34" s="13"/>
      <c r="T34" s="49"/>
    </row>
    <row r="35" spans="2:20" ht="12.75">
      <c r="B35" s="3">
        <v>25</v>
      </c>
      <c r="C35" s="9">
        <v>0.0021701727568142564</v>
      </c>
      <c r="D35" s="8">
        <v>455.6323931174283</v>
      </c>
      <c r="F35" s="27">
        <f t="shared" si="0"/>
        <v>0.2953027716977621</v>
      </c>
      <c r="G35" s="29">
        <f t="shared" si="3"/>
        <v>136.56908019940585</v>
      </c>
      <c r="I35" s="43">
        <f t="shared" si="1"/>
        <v>1.5112577788218757</v>
      </c>
      <c r="J35" s="43">
        <f t="shared" si="2"/>
        <v>696.3767165893066</v>
      </c>
      <c r="K35" s="44"/>
      <c r="L35" s="43">
        <f>(SUMPRODUCT(C$10:C34,F$10:F34,G$10:G34)-SUMPRODUCT(C$11:C35,F$11:F35,D$11:D35))/F35</f>
        <v>1.5112577788213486</v>
      </c>
      <c r="M35" s="43">
        <f>(SUMPRODUCT(C$10:C34,F$10:F34,G$10:G34)-SUMPRODUCT(C$11:C35,F$11:F35,D$11:D35))/F35/C35</f>
        <v>696.3767165890638</v>
      </c>
      <c r="N35" s="13"/>
      <c r="T35" s="49"/>
    </row>
    <row r="36" spans="2:20" ht="12.75">
      <c r="B36" s="3">
        <v>26</v>
      </c>
      <c r="C36" s="9">
        <v>0.0017202351794894705</v>
      </c>
      <c r="D36" s="8">
        <v>466.9403118987156</v>
      </c>
      <c r="F36" s="27">
        <f t="shared" si="0"/>
        <v>0.2812407349502496</v>
      </c>
      <c r="G36" s="29">
        <f t="shared" si="3"/>
        <v>136.56908019940585</v>
      </c>
      <c r="I36" s="43">
        <f t="shared" si="1"/>
        <v>1.0947709386485418</v>
      </c>
      <c r="J36" s="43">
        <f t="shared" si="2"/>
        <v>636.4077143065094</v>
      </c>
      <c r="K36" s="44"/>
      <c r="L36" s="43">
        <f>(SUMPRODUCT(C$10:C35,F$10:F35,G$10:G35)-SUMPRODUCT(C$11:C36,F$11:F36,D$11:D36))/F36</f>
        <v>1.094770938647978</v>
      </c>
      <c r="M36" s="43">
        <f>(SUMPRODUCT(C$10:C35,F$10:F35,G$10:G35)-SUMPRODUCT(C$11:C36,F$11:F36,D$11:D36))/F36/C36</f>
        <v>636.4077143061817</v>
      </c>
      <c r="N36" s="13"/>
      <c r="T36" s="49"/>
    </row>
    <row r="37" spans="2:20" ht="12.75">
      <c r="B37" s="3">
        <v>27</v>
      </c>
      <c r="C37" s="9">
        <v>0.0013623436908670452</v>
      </c>
      <c r="D37" s="8">
        <v>477.5628304015709</v>
      </c>
      <c r="F37" s="27">
        <f t="shared" si="0"/>
        <v>0.2678483190002377</v>
      </c>
      <c r="G37" s="29">
        <f t="shared" si="3"/>
        <v>136.56908019940585</v>
      </c>
      <c r="I37" s="43">
        <f t="shared" si="1"/>
        <v>0.7455822595897932</v>
      </c>
      <c r="J37" s="43">
        <f t="shared" si="2"/>
        <v>547.2791224329577</v>
      </c>
      <c r="K37" s="44"/>
      <c r="L37" s="43">
        <f>(SUMPRODUCT(C$10:C36,F$10:F36,G$10:G36)-SUMPRODUCT(C$11:C37,F$11:F37,D$11:D37))/F37</f>
        <v>0.7455822595891993</v>
      </c>
      <c r="M37" s="43">
        <f>(SUMPRODUCT(C$10:C36,F$10:F36,G$10:G36)-SUMPRODUCT(C$11:C37,F$11:F37,D$11:D37))/F37/C37</f>
        <v>547.2791224325218</v>
      </c>
      <c r="N37" s="13"/>
      <c r="T37" s="49"/>
    </row>
    <row r="38" spans="2:20" ht="12.75">
      <c r="B38" s="3">
        <v>28</v>
      </c>
      <c r="C38" s="9">
        <v>0.0010777446444701561</v>
      </c>
      <c r="D38" s="8">
        <v>487.49827985764693</v>
      </c>
      <c r="F38" s="27">
        <f t="shared" si="0"/>
        <v>0.2550936371430836</v>
      </c>
      <c r="G38" s="29">
        <f t="shared" si="3"/>
        <v>136.56908019940585</v>
      </c>
      <c r="I38" s="43">
        <f t="shared" si="1"/>
        <v>0.4528194382803253</v>
      </c>
      <c r="J38" s="43">
        <f t="shared" si="2"/>
        <v>420.1546633552901</v>
      </c>
      <c r="K38" s="44"/>
      <c r="L38" s="43">
        <f>(SUMPRODUCT(C$10:C37,F$10:F37,G$10:G37)-SUMPRODUCT(C$11:C38,F$11:F38,D$11:D38))/F38</f>
        <v>0.4528194382797706</v>
      </c>
      <c r="M38" s="43">
        <f>(SUMPRODUCT(C$10:C37,F$10:F37,G$10:G37)-SUMPRODUCT(C$11:C38,F$11:F38,D$11:D38))/F38/C38</f>
        <v>420.1546633547755</v>
      </c>
      <c r="N38" s="13"/>
      <c r="T38" s="49"/>
    </row>
    <row r="39" spans="2:20" ht="12.75">
      <c r="B39" s="3">
        <v>29</v>
      </c>
      <c r="C39" s="9">
        <v>0.0008515131106601368</v>
      </c>
      <c r="D39" s="8">
        <v>496.7534500416534</v>
      </c>
      <c r="F39" s="27">
        <f t="shared" si="0"/>
        <v>0.24294632108865097</v>
      </c>
      <c r="G39" s="29">
        <f t="shared" si="3"/>
        <v>136.56908019940585</v>
      </c>
      <c r="I39" s="43">
        <f t="shared" si="1"/>
        <v>0.20701425924259964</v>
      </c>
      <c r="J39" s="43">
        <f t="shared" si="2"/>
        <v>243.113413817095</v>
      </c>
      <c r="K39" s="44"/>
      <c r="L39" s="43">
        <f>(SUMPRODUCT(C$10:C38,F$10:F38,G$10:G38)-SUMPRODUCT(C$11:C39,F$11:F39,D$11:D39))/F39</f>
        <v>0.20701425924204175</v>
      </c>
      <c r="M39" s="43">
        <f>(SUMPRODUCT(C$10:C38,F$10:F38,G$10:G38)-SUMPRODUCT(C$11:C39,F$11:F39,D$11:D39))/F39/C39</f>
        <v>243.11341381643982</v>
      </c>
      <c r="N39" s="13"/>
      <c r="T39" s="49"/>
    </row>
    <row r="40" spans="2:20" ht="12.75">
      <c r="B40" s="3">
        <v>30</v>
      </c>
      <c r="C40" s="9">
        <v>0.0006717620990522245</v>
      </c>
      <c r="D40" s="8">
        <v>505.3423720976517</v>
      </c>
      <c r="F40" s="30">
        <f t="shared" si="0"/>
        <v>0.23137744865585813</v>
      </c>
      <c r="G40" s="31">
        <v>0</v>
      </c>
      <c r="I40" s="45">
        <f t="shared" si="1"/>
        <v>0</v>
      </c>
      <c r="J40" s="45">
        <f t="shared" si="2"/>
        <v>0</v>
      </c>
      <c r="K40" s="44"/>
      <c r="L40" s="45">
        <f>(SUMPRODUCT(C$10:C39,F$10:F39,G$10:G39)-SUMPRODUCT(C$11:C40,F$11:F40,D$11:D40))/F40</f>
        <v>-7.370219421688937E-13</v>
      </c>
      <c r="M40" s="45">
        <f>(SUMPRODUCT(C$10:C39,F$10:F39,G$10:G39)-SUMPRODUCT(C$11:C40,F$11:F40,D$11:D40))/F40/C40</f>
        <v>-1.0971472537803827E-09</v>
      </c>
      <c r="N40" s="13"/>
      <c r="T40" s="49"/>
    </row>
    <row r="42" spans="4:5" ht="12.75">
      <c r="D42" s="2"/>
      <c r="E42" s="2"/>
    </row>
    <row r="43" ht="12.75">
      <c r="C43" s="7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  <ignoredErrors>
    <ignoredError sqref="O2 O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8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4" width="12.140625" style="0" customWidth="1"/>
    <col min="5" max="5" width="11.7109375" style="0" customWidth="1"/>
    <col min="6" max="6" width="10.8515625" style="0" customWidth="1"/>
    <col min="7" max="7" width="11.00390625" style="0" customWidth="1"/>
    <col min="8" max="8" width="2.7109375" style="0" customWidth="1"/>
    <col min="9" max="10" width="13.421875" style="0" customWidth="1"/>
    <col min="11" max="11" width="2.57421875" style="0" customWidth="1"/>
    <col min="12" max="13" width="13.421875" style="0" customWidth="1"/>
    <col min="14" max="14" width="4.00390625" style="0" customWidth="1"/>
    <col min="16" max="16" width="20.7109375" style="0" customWidth="1"/>
  </cols>
  <sheetData>
    <row r="1" spans="1:16" ht="15.75">
      <c r="A1" s="19" t="s">
        <v>38</v>
      </c>
      <c r="P1" s="21"/>
    </row>
    <row r="2" spans="1:16" ht="12.75">
      <c r="A2" s="10" t="s">
        <v>19</v>
      </c>
      <c r="O2" s="16"/>
      <c r="P2" s="5"/>
    </row>
    <row r="3" spans="1:16" ht="12.75">
      <c r="A3" s="10" t="s">
        <v>17</v>
      </c>
      <c r="O3" s="17"/>
      <c r="P3" s="4"/>
    </row>
    <row r="4" spans="1:16" ht="12.75">
      <c r="A4" s="10" t="s">
        <v>49</v>
      </c>
      <c r="C4" s="1"/>
      <c r="D4" s="1"/>
      <c r="O4" s="16"/>
      <c r="P4" s="5"/>
    </row>
    <row r="5" spans="9:16" ht="12.75">
      <c r="I5" s="38" t="s">
        <v>47</v>
      </c>
      <c r="J5" s="53"/>
      <c r="K5" s="57"/>
      <c r="L5" s="38" t="s">
        <v>48</v>
      </c>
      <c r="M5" s="53"/>
      <c r="N5" s="56"/>
      <c r="O5" s="17"/>
      <c r="P5" s="4"/>
    </row>
    <row r="6" spans="2:16" ht="12.75">
      <c r="B6" s="20" t="s">
        <v>13</v>
      </c>
      <c r="C6" s="20" t="s">
        <v>8</v>
      </c>
      <c r="D6" s="20" t="s">
        <v>9</v>
      </c>
      <c r="E6" s="20" t="s">
        <v>41</v>
      </c>
      <c r="G6" s="20" t="s">
        <v>40</v>
      </c>
      <c r="I6" s="22" t="s">
        <v>21</v>
      </c>
      <c r="J6" s="54" t="s">
        <v>23</v>
      </c>
      <c r="L6" s="22" t="s">
        <v>21</v>
      </c>
      <c r="M6" s="54" t="s">
        <v>23</v>
      </c>
      <c r="N6" s="55"/>
      <c r="O6" s="16"/>
      <c r="P6" s="4"/>
    </row>
    <row r="7" spans="2:14" ht="12.75">
      <c r="B7" s="18"/>
      <c r="C7" s="20" t="s">
        <v>53</v>
      </c>
      <c r="D7" s="20" t="s">
        <v>20</v>
      </c>
      <c r="E7" s="20" t="s">
        <v>42</v>
      </c>
      <c r="G7" s="20" t="s">
        <v>1</v>
      </c>
      <c r="I7" s="22" t="s">
        <v>22</v>
      </c>
      <c r="J7" s="22" t="s">
        <v>22</v>
      </c>
      <c r="L7" s="22" t="s">
        <v>22</v>
      </c>
      <c r="M7" s="22" t="s">
        <v>22</v>
      </c>
      <c r="N7" s="22"/>
    </row>
    <row r="8" spans="2:14" ht="12.75">
      <c r="B8" s="18"/>
      <c r="D8" s="20"/>
      <c r="E8" s="20"/>
      <c r="H8" s="4"/>
      <c r="I8" s="4"/>
      <c r="J8" s="4"/>
      <c r="K8" s="4"/>
      <c r="L8" s="4"/>
      <c r="M8" s="4"/>
      <c r="N8" s="4"/>
    </row>
    <row r="9" spans="2:14" ht="20.25">
      <c r="B9" s="1" t="s">
        <v>0</v>
      </c>
      <c r="C9" s="48" t="s">
        <v>16</v>
      </c>
      <c r="D9" s="50" t="s">
        <v>11</v>
      </c>
      <c r="E9" s="48" t="s">
        <v>39</v>
      </c>
      <c r="G9" s="47" t="s">
        <v>44</v>
      </c>
      <c r="I9" s="47" t="s">
        <v>45</v>
      </c>
      <c r="J9" s="47" t="s">
        <v>51</v>
      </c>
      <c r="L9" s="47" t="s">
        <v>45</v>
      </c>
      <c r="M9" s="47" t="s">
        <v>51</v>
      </c>
      <c r="N9" s="50"/>
    </row>
    <row r="10" spans="2:14" ht="12.75">
      <c r="B10" s="3">
        <v>0</v>
      </c>
      <c r="C10" s="9">
        <v>1</v>
      </c>
      <c r="D10" s="51">
        <f aca="true" t="shared" si="0" ref="D10:D15">1/(1.05)^B10</f>
        <v>1</v>
      </c>
      <c r="E10" s="8">
        <v>50</v>
      </c>
      <c r="G10" s="42"/>
      <c r="H10" s="10"/>
      <c r="I10" s="46"/>
      <c r="J10" s="46"/>
      <c r="K10" s="10"/>
      <c r="L10" s="46"/>
      <c r="M10" s="46"/>
      <c r="N10" s="44"/>
    </row>
    <row r="11" spans="2:14" ht="12.75">
      <c r="B11" s="3">
        <v>1</v>
      </c>
      <c r="C11" s="9">
        <v>0.6498323</v>
      </c>
      <c r="D11" s="51">
        <f t="shared" si="0"/>
        <v>0.9523809523809523</v>
      </c>
      <c r="E11" s="8">
        <v>0</v>
      </c>
      <c r="G11" s="42"/>
      <c r="H11" s="10"/>
      <c r="I11" s="46"/>
      <c r="J11" s="46"/>
      <c r="K11" s="10"/>
      <c r="L11" s="46"/>
      <c r="M11" s="46"/>
      <c r="N11" s="44"/>
    </row>
    <row r="12" spans="2:16" ht="12.75">
      <c r="B12" s="3">
        <v>2</v>
      </c>
      <c r="C12" s="9">
        <v>0.4482333160105671</v>
      </c>
      <c r="D12" s="51">
        <f t="shared" si="0"/>
        <v>0.9070294784580498</v>
      </c>
      <c r="E12" s="8">
        <v>0</v>
      </c>
      <c r="G12" s="42"/>
      <c r="H12" s="10"/>
      <c r="I12" s="42"/>
      <c r="J12" s="42"/>
      <c r="K12" s="10"/>
      <c r="L12" s="42"/>
      <c r="M12" s="42"/>
      <c r="N12" s="13"/>
      <c r="P12" s="32" t="s">
        <v>35</v>
      </c>
    </row>
    <row r="13" spans="2:17" ht="12.75">
      <c r="B13" s="3">
        <v>3</v>
      </c>
      <c r="C13" s="9">
        <v>0.3315510874231574</v>
      </c>
      <c r="D13" s="51">
        <f t="shared" si="0"/>
        <v>0.863837598531476</v>
      </c>
      <c r="E13" s="8">
        <v>0</v>
      </c>
      <c r="G13" s="42"/>
      <c r="H13" s="10"/>
      <c r="I13" s="42"/>
      <c r="J13" s="42"/>
      <c r="K13" s="10"/>
      <c r="L13" s="42"/>
      <c r="M13" s="42"/>
      <c r="N13" s="13"/>
      <c r="P13" s="10" t="s">
        <v>43</v>
      </c>
      <c r="Q13" s="6">
        <f>SUMPRODUCT(E10:E15,$C$10:$C$15,$D$10:$D$15)</f>
        <v>50</v>
      </c>
    </row>
    <row r="14" spans="2:17" ht="12.75">
      <c r="B14" s="3">
        <v>4</v>
      </c>
      <c r="C14" s="9">
        <v>0.2551589291993189</v>
      </c>
      <c r="D14" s="51">
        <f t="shared" si="0"/>
        <v>0.822702474791882</v>
      </c>
      <c r="E14" s="8">
        <v>0</v>
      </c>
      <c r="G14" s="42"/>
      <c r="H14" s="10"/>
      <c r="I14" s="42"/>
      <c r="J14" s="42"/>
      <c r="K14" s="10"/>
      <c r="L14" s="42"/>
      <c r="M14" s="42"/>
      <c r="N14" s="13"/>
      <c r="P14" s="10" t="s">
        <v>46</v>
      </c>
      <c r="Q14" s="6">
        <f>SUMPRODUCT(G10:G15,D10:D15,C10:C15)</f>
        <v>0</v>
      </c>
    </row>
    <row r="15" spans="2:14" ht="12.75">
      <c r="B15" s="3">
        <v>5</v>
      </c>
      <c r="C15" s="9">
        <v>0.20399335842969732</v>
      </c>
      <c r="D15" s="51">
        <f t="shared" si="0"/>
        <v>0.783526166468459</v>
      </c>
      <c r="E15" s="8">
        <v>0</v>
      </c>
      <c r="G15" s="61"/>
      <c r="H15" s="10"/>
      <c r="I15" s="61"/>
      <c r="J15" s="61"/>
      <c r="K15" s="10"/>
      <c r="L15" s="61"/>
      <c r="M15" s="61"/>
      <c r="N15" s="13"/>
    </row>
    <row r="17" ht="12.75">
      <c r="M17" s="13"/>
    </row>
    <row r="18" ht="12.75">
      <c r="M18" s="49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8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8" sqref="A8"/>
      <selection pane="bottomLeft" activeCell="A10" sqref="A10"/>
    </sheetView>
  </sheetViews>
  <sheetFormatPr defaultColWidth="9.140625" defaultRowHeight="12.75"/>
  <cols>
    <col min="1" max="1" width="3.7109375" style="0" customWidth="1"/>
    <col min="2" max="2" width="11.7109375" style="0" customWidth="1"/>
    <col min="3" max="4" width="12.140625" style="0" customWidth="1"/>
    <col min="5" max="5" width="11.7109375" style="0" customWidth="1"/>
    <col min="6" max="6" width="10.8515625" style="0" customWidth="1"/>
    <col min="7" max="7" width="11.00390625" style="0" customWidth="1"/>
    <col min="8" max="8" width="2.7109375" style="0" customWidth="1"/>
    <col min="9" max="10" width="13.421875" style="0" customWidth="1"/>
    <col min="11" max="11" width="2.57421875" style="0" customWidth="1"/>
    <col min="12" max="13" width="13.421875" style="0" customWidth="1"/>
    <col min="14" max="14" width="4.00390625" style="0" customWidth="1"/>
    <col min="16" max="16" width="20.7109375" style="0" customWidth="1"/>
  </cols>
  <sheetData>
    <row r="1" spans="1:16" ht="15.75">
      <c r="A1" s="19" t="s">
        <v>50</v>
      </c>
      <c r="P1" s="21"/>
    </row>
    <row r="2" spans="1:16" ht="12.75">
      <c r="A2" s="10" t="s">
        <v>19</v>
      </c>
      <c r="O2" s="16"/>
      <c r="P2" s="5"/>
    </row>
    <row r="3" spans="1:16" ht="12.75">
      <c r="A3" s="10" t="s">
        <v>17</v>
      </c>
      <c r="O3" s="17"/>
      <c r="P3" s="4"/>
    </row>
    <row r="4" spans="1:16" ht="12.75">
      <c r="A4" s="10" t="s">
        <v>49</v>
      </c>
      <c r="C4" s="1"/>
      <c r="D4" s="1"/>
      <c r="O4" s="16"/>
      <c r="P4" s="5"/>
    </row>
    <row r="5" spans="9:16" ht="12.75">
      <c r="I5" s="38" t="s">
        <v>47</v>
      </c>
      <c r="J5" s="53"/>
      <c r="L5" s="38" t="s">
        <v>48</v>
      </c>
      <c r="M5" s="53"/>
      <c r="N5" s="56"/>
      <c r="O5" s="17"/>
      <c r="P5" s="4"/>
    </row>
    <row r="6" spans="2:16" ht="12.75">
      <c r="B6" s="20" t="s">
        <v>13</v>
      </c>
      <c r="C6" s="20" t="s">
        <v>8</v>
      </c>
      <c r="D6" s="20" t="s">
        <v>9</v>
      </c>
      <c r="E6" s="20" t="s">
        <v>41</v>
      </c>
      <c r="G6" s="20" t="s">
        <v>40</v>
      </c>
      <c r="I6" s="22" t="s">
        <v>21</v>
      </c>
      <c r="J6" s="54" t="s">
        <v>23</v>
      </c>
      <c r="L6" s="22" t="s">
        <v>21</v>
      </c>
      <c r="M6" s="54" t="s">
        <v>23</v>
      </c>
      <c r="N6" s="55"/>
      <c r="O6" s="16"/>
      <c r="P6" s="4"/>
    </row>
    <row r="7" spans="2:14" ht="12.75">
      <c r="B7" s="18"/>
      <c r="C7" s="20" t="s">
        <v>53</v>
      </c>
      <c r="D7" s="20" t="s">
        <v>20</v>
      </c>
      <c r="E7" s="20" t="s">
        <v>42</v>
      </c>
      <c r="G7" s="20" t="s">
        <v>1</v>
      </c>
      <c r="I7" s="22" t="s">
        <v>22</v>
      </c>
      <c r="J7" s="22" t="s">
        <v>22</v>
      </c>
      <c r="L7" s="22" t="s">
        <v>22</v>
      </c>
      <c r="M7" s="22" t="s">
        <v>22</v>
      </c>
      <c r="N7" s="22"/>
    </row>
    <row r="8" spans="2:14" ht="12.75">
      <c r="B8" s="18"/>
      <c r="D8" s="20"/>
      <c r="E8" s="20"/>
      <c r="H8" s="4"/>
      <c r="I8" s="4"/>
      <c r="J8" s="4"/>
      <c r="K8" s="4"/>
      <c r="L8" s="4"/>
      <c r="M8" s="4"/>
      <c r="N8" s="4"/>
    </row>
    <row r="9" spans="2:14" ht="20.25">
      <c r="B9" s="1" t="s">
        <v>0</v>
      </c>
      <c r="C9" s="48" t="s">
        <v>16</v>
      </c>
      <c r="D9" s="50" t="s">
        <v>11</v>
      </c>
      <c r="E9" s="48" t="s">
        <v>39</v>
      </c>
      <c r="G9" s="47" t="s">
        <v>44</v>
      </c>
      <c r="I9" s="47" t="s">
        <v>45</v>
      </c>
      <c r="J9" s="47" t="s">
        <v>51</v>
      </c>
      <c r="L9" s="47" t="s">
        <v>45</v>
      </c>
      <c r="M9" s="47" t="s">
        <v>51</v>
      </c>
      <c r="N9" s="50"/>
    </row>
    <row r="10" spans="2:14" ht="12.75">
      <c r="B10" s="3">
        <v>0</v>
      </c>
      <c r="C10" s="9">
        <v>1</v>
      </c>
      <c r="D10" s="51">
        <f aca="true" t="shared" si="0" ref="D10:D15">1/(1.05)^B10</f>
        <v>1</v>
      </c>
      <c r="E10" s="8">
        <v>50</v>
      </c>
      <c r="G10" s="41">
        <f>Q13/SUMPRODUCT(D10:D14,C10:C14)</f>
        <v>19.82730486243253</v>
      </c>
      <c r="I10" s="43">
        <f aca="true" t="shared" si="1" ref="I10:I15">(SUMPRODUCT(G10:G15,D10:D15,C10:C15)-SUMPRODUCT(C10:C15,D10:D15,E10:E15))/D10</f>
        <v>-7.105427357601002E-15</v>
      </c>
      <c r="J10" s="43">
        <f aca="true" t="shared" si="2" ref="J10:J15">(SUMPRODUCT(G10:G15,D10:D15,C10:C15)-SUMPRODUCT(C10:C15,D10:D15,E10:E15))/D10/C10</f>
        <v>-7.105427357601002E-15</v>
      </c>
      <c r="L10" s="43"/>
      <c r="M10" s="43"/>
      <c r="N10" s="44"/>
    </row>
    <row r="11" spans="2:14" ht="12.75">
      <c r="B11" s="3">
        <v>1</v>
      </c>
      <c r="C11" s="9">
        <v>0.6498323</v>
      </c>
      <c r="D11" s="51">
        <f t="shared" si="0"/>
        <v>0.9523809523809523</v>
      </c>
      <c r="E11" s="8">
        <v>0</v>
      </c>
      <c r="G11" s="11">
        <f>G10</f>
        <v>19.82730486243253</v>
      </c>
      <c r="I11" s="43">
        <f t="shared" si="1"/>
        <v>31.68132989444584</v>
      </c>
      <c r="J11" s="43">
        <f t="shared" si="2"/>
        <v>48.7530858260598</v>
      </c>
      <c r="L11" s="43">
        <f>(SUMPRODUCT(C$10:C10,D$10:D10,E$10:E10)-SUMPRODUCT(C$10:C10,D$10:D10,G$10:G10))/D11</f>
        <v>31.681329894445845</v>
      </c>
      <c r="M11" s="43">
        <f>(SUMPRODUCT(C$10:C10,D$10:D10,E$10:E10)-SUMPRODUCT(C$10:C10,D$10:D10,G$10:G10))/D11/C11</f>
        <v>48.75308582605981</v>
      </c>
      <c r="N11" s="44"/>
    </row>
    <row r="12" spans="2:16" ht="12.75">
      <c r="B12" s="3">
        <v>2</v>
      </c>
      <c r="C12" s="9">
        <v>0.4482333160105671</v>
      </c>
      <c r="D12" s="51">
        <f t="shared" si="0"/>
        <v>0.9070294784580498</v>
      </c>
      <c r="E12" s="8">
        <v>0</v>
      </c>
      <c r="G12" s="11">
        <f>G11</f>
        <v>19.82730486243253</v>
      </c>
      <c r="I12" s="11">
        <f t="shared" si="1"/>
        <v>19.736752111534628</v>
      </c>
      <c r="J12" s="11">
        <f t="shared" si="2"/>
        <v>44.03231845236005</v>
      </c>
      <c r="L12" s="11">
        <f>(SUMPRODUCT(C$10:C11,D$10:D11,E$10:E11)-SUMPRODUCT(C$10:C11,D$10:D11,G$10:G11))/D12</f>
        <v>19.73675211153464</v>
      </c>
      <c r="M12" s="11">
        <f>(SUMPRODUCT(C$10:C11,D$10:D11,E$10:E11)-SUMPRODUCT(C$10:C11,D$10:D11,G$10:G11))/D12/C12</f>
        <v>44.03231845236007</v>
      </c>
      <c r="N12" s="13"/>
      <c r="P12" s="32" t="s">
        <v>35</v>
      </c>
    </row>
    <row r="13" spans="2:17" ht="12.75">
      <c r="B13" s="3">
        <v>3</v>
      </c>
      <c r="C13" s="9">
        <v>0.3315510874231574</v>
      </c>
      <c r="D13" s="51">
        <f t="shared" si="0"/>
        <v>0.863837598531476</v>
      </c>
      <c r="E13" s="8">
        <v>0</v>
      </c>
      <c r="G13" s="11">
        <f>G12</f>
        <v>19.82730486243253</v>
      </c>
      <c r="I13" s="11">
        <f t="shared" si="1"/>
        <v>11.391968180768757</v>
      </c>
      <c r="J13" s="11">
        <f t="shared" si="2"/>
        <v>34.3596163997171</v>
      </c>
      <c r="L13" s="11">
        <f>(SUMPRODUCT(C$10:C12,D$10:D12,E$10:E12)-SUMPRODUCT(C$10:C12,D$10:D12,G$10:G12))/D13</f>
        <v>11.391968180768764</v>
      </c>
      <c r="M13" s="11">
        <f>(SUMPRODUCT(C$10:C12,D$10:D12,E$10:E12)-SUMPRODUCT(C$10:C12,D$10:D12,G$10:G12))/D13/C13</f>
        <v>34.35961639971712</v>
      </c>
      <c r="N13" s="13"/>
      <c r="P13" s="10" t="s">
        <v>43</v>
      </c>
      <c r="Q13" s="6">
        <f>SUMPRODUCT(E10:E15,$C$10:$C$15,$D$10:$D$15)</f>
        <v>50</v>
      </c>
    </row>
    <row r="14" spans="2:17" ht="12.75">
      <c r="B14" s="3">
        <v>4</v>
      </c>
      <c r="C14" s="9">
        <v>0.2551589291993189</v>
      </c>
      <c r="D14" s="51">
        <f t="shared" si="0"/>
        <v>0.822702474791882</v>
      </c>
      <c r="E14" s="8">
        <v>0</v>
      </c>
      <c r="G14" s="11">
        <f>G13</f>
        <v>19.82730486243253</v>
      </c>
      <c r="I14" s="11">
        <f t="shared" si="1"/>
        <v>5.059113877606733</v>
      </c>
      <c r="J14" s="11">
        <f t="shared" si="2"/>
        <v>19.82730486243253</v>
      </c>
      <c r="L14" s="11">
        <f>(SUMPRODUCT(C$10:C13,D$10:D13,E$10:E13)-SUMPRODUCT(C$10:C13,D$10:D13,G$10:G13))/D14</f>
        <v>5.059113877606738</v>
      </c>
      <c r="M14" s="11">
        <f>(SUMPRODUCT(C$10:C13,D$10:D13,E$10:E13)-SUMPRODUCT(C$10:C13,D$10:D13,G$10:G13))/D14/C14</f>
        <v>19.827304862432552</v>
      </c>
      <c r="N14" s="13"/>
      <c r="P14" s="10" t="s">
        <v>46</v>
      </c>
      <c r="Q14" s="6">
        <f>SUMPRODUCT(G10:G15,D10:D15,C10:C15)</f>
        <v>49.99999999999999</v>
      </c>
    </row>
    <row r="15" spans="2:14" ht="12.75">
      <c r="B15" s="3">
        <v>5</v>
      </c>
      <c r="C15" s="9">
        <v>0.20399335842969732</v>
      </c>
      <c r="D15" s="51">
        <f t="shared" si="0"/>
        <v>0.783526166468459</v>
      </c>
      <c r="E15" s="8">
        <v>0</v>
      </c>
      <c r="G15" s="52">
        <v>0</v>
      </c>
      <c r="I15" s="12">
        <f t="shared" si="1"/>
        <v>0</v>
      </c>
      <c r="J15" s="12">
        <f t="shared" si="2"/>
        <v>0</v>
      </c>
      <c r="L15" s="12">
        <f>(SUMPRODUCT(C$10:C14,D$10:D14,E$10:E14)-SUMPRODUCT(C$10:C14,D$10:D14,G$10:G14))/D15</f>
        <v>9.068525930189254E-15</v>
      </c>
      <c r="M15" s="12">
        <f>(SUMPRODUCT(C$10:C14,D$10:D14,E$10:E14)-SUMPRODUCT(C$10:C14,D$10:D14,G$10:G14))/D15/C15</f>
        <v>4.445500579037018E-14</v>
      </c>
      <c r="N15" s="13"/>
    </row>
    <row r="17" ht="12.75">
      <c r="M17" s="13"/>
    </row>
    <row r="18" ht="12.75">
      <c r="M18" s="49"/>
    </row>
  </sheetData>
  <sheetProtection/>
  <printOptions headings="1" horizontalCentered="1"/>
  <pageMargins left="0.75" right="0.75" top="1" bottom="1" header="0.5" footer="0.5"/>
  <pageSetup horizontalDpi="600" verticalDpi="600" orientation="portrait" r:id="rId1"/>
  <headerFooter alignWithMargins="0">
    <oddHeader>&amp;L&amp;D  &amp;T&amp;RPage:  &amp;P of &amp;N</oddHeader>
    <oddFooter>&amp;LFile:  &amp;F&amp;RSheet: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Calculations for Solutions</dc:title>
  <dc:subject/>
  <dc:creator>Missy Gordon</dc:creator>
  <cp:keywords/>
  <dc:description/>
  <cp:lastModifiedBy>Lindsy Kotecki</cp:lastModifiedBy>
  <cp:lastPrinted>2014-11-06T14:48:53Z</cp:lastPrinted>
  <dcterms:created xsi:type="dcterms:W3CDTF">2006-01-10T12:49:22Z</dcterms:created>
  <dcterms:modified xsi:type="dcterms:W3CDTF">2015-02-12T14:50:40Z</dcterms:modified>
  <cp:category/>
  <cp:version/>
  <cp:contentType/>
  <cp:contentStatus/>
</cp:coreProperties>
</file>